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ika-PC\Desktop\"/>
    </mc:Choice>
  </mc:AlternateContent>
  <xr:revisionPtr revIDLastSave="0" documentId="8_{7CE7EF51-0B2B-4C56-9F38-4133376AD95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ELARVE 2018" sheetId="1" r:id="rId1"/>
    <sheet name="TULUD 2018" sheetId="6" r:id="rId2"/>
  </sheets>
  <definedNames>
    <definedName name="_xlnm._FilterDatabase" localSheetId="0" hidden="1">'EELARVE 2018'!$A$51:$D$579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8" i="1" l="1"/>
  <c r="M7" i="1" l="1"/>
  <c r="G170" i="1" l="1"/>
  <c r="G40" i="1" l="1"/>
  <c r="G39" i="1"/>
  <c r="G34" i="1"/>
  <c r="G26" i="1"/>
  <c r="H579" i="1" l="1"/>
  <c r="G173" i="1" l="1"/>
  <c r="G169" i="1" s="1"/>
  <c r="L409" i="1" l="1"/>
  <c r="G191" i="1" l="1"/>
  <c r="G188" i="1"/>
  <c r="L185" i="1"/>
  <c r="L184" i="1"/>
  <c r="G187" i="1" l="1"/>
  <c r="G46" i="1" l="1"/>
  <c r="L46" i="1" s="1"/>
  <c r="Y66" i="6"/>
  <c r="G42" i="1"/>
  <c r="G41" i="1"/>
  <c r="G38" i="1"/>
  <c r="L38" i="1" s="1"/>
  <c r="G37" i="1"/>
  <c r="L37" i="1" s="1"/>
  <c r="G36" i="1"/>
  <c r="L36" i="1" s="1"/>
  <c r="G35" i="1"/>
  <c r="G33" i="1"/>
  <c r="L33" i="1" s="1"/>
  <c r="G32" i="1"/>
  <c r="L32" i="1" s="1"/>
  <c r="G31" i="1"/>
  <c r="L31" i="1" s="1"/>
  <c r="G30" i="1"/>
  <c r="L30" i="1" s="1"/>
  <c r="G29" i="1"/>
  <c r="L29" i="1" s="1"/>
  <c r="G28" i="1"/>
  <c r="L28" i="1" s="1"/>
  <c r="L44" i="1"/>
  <c r="L47" i="1"/>
  <c r="L51" i="1"/>
  <c r="L53" i="1"/>
  <c r="L54" i="1"/>
  <c r="L55" i="1"/>
  <c r="L57" i="1"/>
  <c r="L58" i="1"/>
  <c r="L59" i="1"/>
  <c r="L62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9" i="1"/>
  <c r="L80" i="1"/>
  <c r="L81" i="1"/>
  <c r="L82" i="1"/>
  <c r="L83" i="1"/>
  <c r="L84" i="1"/>
  <c r="L86" i="1"/>
  <c r="L87" i="1"/>
  <c r="L89" i="1"/>
  <c r="L90" i="1"/>
  <c r="L91" i="1"/>
  <c r="L92" i="1"/>
  <c r="L95" i="1"/>
  <c r="L96" i="1"/>
  <c r="L98" i="1"/>
  <c r="L99" i="1"/>
  <c r="L100" i="1"/>
  <c r="L101" i="1"/>
  <c r="L102" i="1"/>
  <c r="L106" i="1"/>
  <c r="L107" i="1"/>
  <c r="L109" i="1"/>
  <c r="L112" i="1"/>
  <c r="L113" i="1"/>
  <c r="L115" i="1"/>
  <c r="L116" i="1"/>
  <c r="L117" i="1"/>
  <c r="L121" i="1"/>
  <c r="L122" i="1"/>
  <c r="L123" i="1"/>
  <c r="L124" i="1"/>
  <c r="L127" i="1"/>
  <c r="L128" i="1"/>
  <c r="L130" i="1"/>
  <c r="L131" i="1"/>
  <c r="L132" i="1"/>
  <c r="L133" i="1"/>
  <c r="L134" i="1"/>
  <c r="L135" i="1"/>
  <c r="L136" i="1"/>
  <c r="L138" i="1"/>
  <c r="L141" i="1"/>
  <c r="L143" i="1"/>
  <c r="L146" i="1"/>
  <c r="L147" i="1"/>
  <c r="L149" i="1"/>
  <c r="L150" i="1"/>
  <c r="L153" i="1"/>
  <c r="L154" i="1"/>
  <c r="L156" i="1"/>
  <c r="L157" i="1"/>
  <c r="L160" i="1"/>
  <c r="L161" i="1"/>
  <c r="L163" i="1"/>
  <c r="L166" i="1"/>
  <c r="L168" i="1"/>
  <c r="L174" i="1"/>
  <c r="L175" i="1"/>
  <c r="L179" i="1"/>
  <c r="L181" i="1"/>
  <c r="L182" i="1"/>
  <c r="L183" i="1"/>
  <c r="L186" i="1"/>
  <c r="L189" i="1"/>
  <c r="L190" i="1"/>
  <c r="L192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11" i="1"/>
  <c r="L214" i="1"/>
  <c r="L215" i="1"/>
  <c r="L217" i="1"/>
  <c r="L218" i="1"/>
  <c r="L220" i="1"/>
  <c r="L221" i="1"/>
  <c r="L222" i="1"/>
  <c r="L223" i="1"/>
  <c r="L224" i="1"/>
  <c r="L228" i="1"/>
  <c r="L229" i="1"/>
  <c r="L230" i="1"/>
  <c r="L234" i="1"/>
  <c r="L235" i="1"/>
  <c r="L238" i="1"/>
  <c r="L239" i="1"/>
  <c r="L242" i="1"/>
  <c r="L244" i="1"/>
  <c r="L245" i="1"/>
  <c r="L246" i="1"/>
  <c r="L248" i="1"/>
  <c r="L249" i="1"/>
  <c r="L250" i="1"/>
  <c r="L251" i="1"/>
  <c r="L252" i="1"/>
  <c r="L253" i="1"/>
  <c r="L254" i="1"/>
  <c r="L255" i="1"/>
  <c r="L256" i="1"/>
  <c r="L259" i="1"/>
  <c r="L260" i="1"/>
  <c r="L261" i="1"/>
  <c r="L263" i="1"/>
  <c r="L264" i="1"/>
  <c r="L265" i="1"/>
  <c r="L266" i="1"/>
  <c r="L267" i="1"/>
  <c r="L268" i="1"/>
  <c r="L269" i="1"/>
  <c r="L270" i="1"/>
  <c r="L271" i="1"/>
  <c r="L272" i="1"/>
  <c r="L275" i="1"/>
  <c r="L276" i="1"/>
  <c r="L279" i="1"/>
  <c r="L280" i="1"/>
  <c r="L282" i="1"/>
  <c r="L283" i="1"/>
  <c r="L284" i="1"/>
  <c r="L285" i="1"/>
  <c r="L286" i="1"/>
  <c r="L287" i="1"/>
  <c r="L288" i="1"/>
  <c r="L289" i="1"/>
  <c r="L290" i="1"/>
  <c r="L293" i="1"/>
  <c r="L294" i="1"/>
  <c r="L296" i="1"/>
  <c r="L297" i="1"/>
  <c r="L298" i="1"/>
  <c r="L299" i="1"/>
  <c r="L300" i="1"/>
  <c r="L301" i="1"/>
  <c r="L302" i="1"/>
  <c r="L303" i="1"/>
  <c r="L304" i="1"/>
  <c r="L307" i="1"/>
  <c r="L308" i="1"/>
  <c r="L309" i="1"/>
  <c r="L311" i="1"/>
  <c r="L312" i="1"/>
  <c r="L313" i="1"/>
  <c r="L314" i="1"/>
  <c r="L315" i="1"/>
  <c r="L316" i="1"/>
  <c r="L317" i="1"/>
  <c r="L318" i="1"/>
  <c r="L319" i="1"/>
  <c r="L320" i="1"/>
  <c r="L323" i="1"/>
  <c r="L326" i="1"/>
  <c r="L327" i="1"/>
  <c r="L329" i="1"/>
  <c r="L330" i="1"/>
  <c r="L331" i="1"/>
  <c r="L332" i="1"/>
  <c r="L333" i="1"/>
  <c r="L334" i="1"/>
  <c r="L335" i="1"/>
  <c r="L336" i="1"/>
  <c r="L337" i="1"/>
  <c r="L338" i="1"/>
  <c r="L339" i="1"/>
  <c r="L342" i="1"/>
  <c r="L345" i="1"/>
  <c r="L346" i="1"/>
  <c r="L347" i="1"/>
  <c r="L348" i="1"/>
  <c r="L350" i="1"/>
  <c r="L351" i="1"/>
  <c r="L354" i="1"/>
  <c r="L355" i="1"/>
  <c r="L357" i="1"/>
  <c r="L360" i="1"/>
  <c r="L361" i="1"/>
  <c r="L362" i="1"/>
  <c r="L363" i="1"/>
  <c r="L365" i="1"/>
  <c r="L366" i="1"/>
  <c r="L370" i="1"/>
  <c r="L371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9" i="1"/>
  <c r="L391" i="1"/>
  <c r="L392" i="1"/>
  <c r="L394" i="1"/>
  <c r="L395" i="1"/>
  <c r="L397" i="1"/>
  <c r="L398" i="1"/>
  <c r="L401" i="1"/>
  <c r="L402" i="1"/>
  <c r="L403" i="1"/>
  <c r="L405" i="1"/>
  <c r="L406" i="1"/>
  <c r="L407" i="1"/>
  <c r="L408" i="1"/>
  <c r="L410" i="1"/>
  <c r="L411" i="1"/>
  <c r="L412" i="1"/>
  <c r="L413" i="1"/>
  <c r="L414" i="1"/>
  <c r="L415" i="1"/>
  <c r="L417" i="1"/>
  <c r="L420" i="1"/>
  <c r="L423" i="1"/>
  <c r="L426" i="1"/>
  <c r="L429" i="1"/>
  <c r="L432" i="1"/>
  <c r="L433" i="1"/>
  <c r="L436" i="1"/>
  <c r="L437" i="1"/>
  <c r="L438" i="1"/>
  <c r="L441" i="1"/>
  <c r="L442" i="1"/>
  <c r="L444" i="1"/>
  <c r="L445" i="1"/>
  <c r="L448" i="1"/>
  <c r="L449" i="1"/>
  <c r="L451" i="1"/>
  <c r="L452" i="1"/>
  <c r="L453" i="1"/>
  <c r="L454" i="1"/>
  <c r="L455" i="1"/>
  <c r="L456" i="1"/>
  <c r="L459" i="1"/>
  <c r="L461" i="1"/>
  <c r="L465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9" i="1"/>
  <c r="L490" i="1"/>
  <c r="L491" i="1"/>
  <c r="L493" i="1"/>
  <c r="L494" i="1"/>
  <c r="L495" i="1"/>
  <c r="L496" i="1"/>
  <c r="L497" i="1"/>
  <c r="L500" i="1"/>
  <c r="L501" i="1"/>
  <c r="L504" i="1"/>
  <c r="L505" i="1"/>
  <c r="L506" i="1"/>
  <c r="L507" i="1"/>
  <c r="L508" i="1"/>
  <c r="L509" i="1"/>
  <c r="L511" i="1"/>
  <c r="L514" i="1"/>
  <c r="L515" i="1"/>
  <c r="L518" i="1"/>
  <c r="L520" i="1"/>
  <c r="L523" i="1"/>
  <c r="L526" i="1"/>
  <c r="L35" i="1"/>
  <c r="G18" i="1"/>
  <c r="L18" i="1" s="1"/>
  <c r="Y27" i="6"/>
  <c r="G15" i="1" s="1"/>
  <c r="L15" i="1" s="1"/>
  <c r="G14" i="1"/>
  <c r="L14" i="1" s="1"/>
  <c r="Y13" i="6"/>
  <c r="G11" i="1"/>
  <c r="L11" i="1" s="1"/>
  <c r="G8" i="1"/>
  <c r="L8" i="1" s="1"/>
  <c r="L9" i="1"/>
  <c r="L7" i="1"/>
  <c r="G27" i="1" l="1"/>
  <c r="Y84" i="6"/>
  <c r="Y54" i="6"/>
  <c r="G24" i="1" s="1"/>
  <c r="L24" i="1" s="1"/>
  <c r="Y51" i="6"/>
  <c r="G22" i="1" s="1"/>
  <c r="L22" i="1" s="1"/>
  <c r="Y49" i="6"/>
  <c r="G21" i="1" s="1"/>
  <c r="L21" i="1" s="1"/>
  <c r="Y44" i="6"/>
  <c r="G20" i="1" s="1"/>
  <c r="L20" i="1" s="1"/>
  <c r="Y41" i="6"/>
  <c r="G19" i="1" s="1"/>
  <c r="L19" i="1" s="1"/>
  <c r="Y35" i="6"/>
  <c r="G17" i="1" s="1"/>
  <c r="L17" i="1" s="1"/>
  <c r="Y31" i="6"/>
  <c r="G16" i="1" s="1"/>
  <c r="L16" i="1" s="1"/>
  <c r="Y20" i="6"/>
  <c r="G13" i="1" s="1"/>
  <c r="L13" i="1" s="1"/>
  <c r="Y12" i="6"/>
  <c r="G12" i="1" s="1"/>
  <c r="L12" i="1" s="1"/>
  <c r="Y6" i="6"/>
  <c r="G527" i="1"/>
  <c r="F527" i="1"/>
  <c r="E173" i="1"/>
  <c r="K88" i="1"/>
  <c r="Y83" i="6" l="1"/>
  <c r="G45" i="1"/>
  <c r="L45" i="1" s="1"/>
  <c r="Y53" i="6"/>
  <c r="Y10" i="6"/>
  <c r="E499" i="1"/>
  <c r="E498" i="1" s="1"/>
  <c r="E180" i="1"/>
  <c r="E191" i="1"/>
  <c r="L191" i="1" s="1"/>
  <c r="E188" i="1"/>
  <c r="L188" i="1" s="1"/>
  <c r="E97" i="1"/>
  <c r="E94" i="1"/>
  <c r="I27" i="1"/>
  <c r="J27" i="1"/>
  <c r="F27" i="1"/>
  <c r="E27" i="1"/>
  <c r="L27" i="1" s="1"/>
  <c r="E93" i="1" l="1"/>
  <c r="E187" i="1"/>
  <c r="L187" i="1" s="1"/>
  <c r="Y5" i="6"/>
  <c r="K578" i="1"/>
  <c r="O367" i="1" l="1"/>
  <c r="K559" i="1" l="1"/>
  <c r="J6" i="1"/>
  <c r="J10" i="1"/>
  <c r="J25" i="1"/>
  <c r="J23" i="1" s="1"/>
  <c r="J43" i="1"/>
  <c r="J52" i="1"/>
  <c r="J56" i="1"/>
  <c r="J61" i="1"/>
  <c r="J68" i="1"/>
  <c r="J78" i="1"/>
  <c r="J94" i="1"/>
  <c r="J97" i="1"/>
  <c r="J105" i="1"/>
  <c r="J108" i="1"/>
  <c r="J111" i="1"/>
  <c r="J114" i="1"/>
  <c r="J120" i="1"/>
  <c r="J119" i="1" s="1"/>
  <c r="J126" i="1"/>
  <c r="J129" i="1"/>
  <c r="J137" i="1"/>
  <c r="J140" i="1"/>
  <c r="J139" i="1" s="1"/>
  <c r="J145" i="1"/>
  <c r="J148" i="1"/>
  <c r="J152" i="1"/>
  <c r="J155" i="1"/>
  <c r="J159" i="1"/>
  <c r="J162" i="1"/>
  <c r="J165" i="1"/>
  <c r="J167" i="1"/>
  <c r="J173" i="1"/>
  <c r="J169" i="1" s="1"/>
  <c r="J178" i="1"/>
  <c r="J180" i="1"/>
  <c r="J188" i="1"/>
  <c r="J191" i="1"/>
  <c r="J194" i="1"/>
  <c r="J197" i="1"/>
  <c r="J210" i="1"/>
  <c r="J209" i="1" s="1"/>
  <c r="J213" i="1"/>
  <c r="J216" i="1"/>
  <c r="J226" i="1"/>
  <c r="J225" i="1" s="1"/>
  <c r="J233" i="1"/>
  <c r="J232" i="1" s="1"/>
  <c r="J241" i="1"/>
  <c r="J243" i="1"/>
  <c r="J247" i="1"/>
  <c r="J274" i="1"/>
  <c r="J273" i="1" s="1"/>
  <c r="J278" i="1"/>
  <c r="J281" i="1"/>
  <c r="J292" i="1"/>
  <c r="J295" i="1"/>
  <c r="J306" i="1"/>
  <c r="J310" i="1"/>
  <c r="J322" i="1"/>
  <c r="J321" i="1" s="1"/>
  <c r="J325" i="1"/>
  <c r="J328" i="1"/>
  <c r="J353" i="1"/>
  <c r="J356" i="1"/>
  <c r="J359" i="1"/>
  <c r="J364" i="1"/>
  <c r="J369" i="1"/>
  <c r="J372" i="1"/>
  <c r="J388" i="1"/>
  <c r="J387" i="1" s="1"/>
  <c r="J393" i="1"/>
  <c r="J396" i="1"/>
  <c r="J400" i="1"/>
  <c r="J404" i="1"/>
  <c r="J419" i="1"/>
  <c r="J418" i="1" s="1"/>
  <c r="J422" i="1"/>
  <c r="J421" i="1" s="1"/>
  <c r="J425" i="1"/>
  <c r="J424" i="1" s="1"/>
  <c r="J428" i="1"/>
  <c r="J427" i="1" s="1"/>
  <c r="J431" i="1"/>
  <c r="J430" i="1" s="1"/>
  <c r="J435" i="1"/>
  <c r="J434" i="1" s="1"/>
  <c r="J440" i="1"/>
  <c r="J443" i="1"/>
  <c r="J447" i="1"/>
  <c r="J450" i="1"/>
  <c r="J464" i="1"/>
  <c r="J463" i="1" s="1"/>
  <c r="J467" i="1"/>
  <c r="J466" i="1" s="1"/>
  <c r="J488" i="1"/>
  <c r="J492" i="1"/>
  <c r="J499" i="1"/>
  <c r="J498" i="1" s="1"/>
  <c r="J503" i="1"/>
  <c r="J510" i="1"/>
  <c r="J513" i="1"/>
  <c r="J512" i="1" s="1"/>
  <c r="J517" i="1"/>
  <c r="J519" i="1"/>
  <c r="J522" i="1"/>
  <c r="J521" i="1" s="1"/>
  <c r="J553" i="1"/>
  <c r="J525" i="1" s="1"/>
  <c r="J573" i="1"/>
  <c r="K573" i="1"/>
  <c r="K553" i="1"/>
  <c r="K527" i="1"/>
  <c r="K522" i="1"/>
  <c r="K521" i="1" s="1"/>
  <c r="K519" i="1"/>
  <c r="K517" i="1"/>
  <c r="K513" i="1"/>
  <c r="K512" i="1" s="1"/>
  <c r="K510" i="1"/>
  <c r="K503" i="1"/>
  <c r="K499" i="1"/>
  <c r="K498" i="1" s="1"/>
  <c r="K492" i="1"/>
  <c r="K488" i="1"/>
  <c r="K467" i="1"/>
  <c r="K466" i="1" s="1"/>
  <c r="K464" i="1"/>
  <c r="K463" i="1" s="1"/>
  <c r="K450" i="1"/>
  <c r="K447" i="1"/>
  <c r="K443" i="1"/>
  <c r="K440" i="1"/>
  <c r="K435" i="1"/>
  <c r="K434" i="1" s="1"/>
  <c r="K431" i="1"/>
  <c r="K430" i="1" s="1"/>
  <c r="K428" i="1"/>
  <c r="K427" i="1" s="1"/>
  <c r="K425" i="1"/>
  <c r="K424" i="1" s="1"/>
  <c r="K422" i="1"/>
  <c r="K421" i="1" s="1"/>
  <c r="K419" i="1"/>
  <c r="K418" i="1" s="1"/>
  <c r="K404" i="1"/>
  <c r="K400" i="1"/>
  <c r="K396" i="1"/>
  <c r="K393" i="1"/>
  <c r="K388" i="1"/>
  <c r="K387" i="1" s="1"/>
  <c r="K372" i="1"/>
  <c r="K369" i="1"/>
  <c r="K364" i="1"/>
  <c r="K359" i="1"/>
  <c r="K356" i="1"/>
  <c r="K353" i="1"/>
  <c r="K328" i="1"/>
  <c r="K325" i="1"/>
  <c r="K322" i="1"/>
  <c r="K321" i="1" s="1"/>
  <c r="K310" i="1"/>
  <c r="K306" i="1"/>
  <c r="K295" i="1"/>
  <c r="K292" i="1"/>
  <c r="K281" i="1"/>
  <c r="K278" i="1"/>
  <c r="K274" i="1"/>
  <c r="K273" i="1" s="1"/>
  <c r="K247" i="1"/>
  <c r="K243" i="1"/>
  <c r="K241" i="1"/>
  <c r="K233" i="1"/>
  <c r="K232" i="1" s="1"/>
  <c r="K226" i="1"/>
  <c r="K225" i="1" s="1"/>
  <c r="K216" i="1"/>
  <c r="K213" i="1"/>
  <c r="K210" i="1"/>
  <c r="K209" i="1" s="1"/>
  <c r="K197" i="1"/>
  <c r="K194" i="1"/>
  <c r="K191" i="1"/>
  <c r="K188" i="1"/>
  <c r="K180" i="1"/>
  <c r="K178" i="1"/>
  <c r="K173" i="1"/>
  <c r="K169" i="1" s="1"/>
  <c r="K167" i="1"/>
  <c r="K165" i="1"/>
  <c r="K162" i="1"/>
  <c r="K159" i="1"/>
  <c r="K155" i="1"/>
  <c r="K152" i="1"/>
  <c r="K148" i="1"/>
  <c r="K145" i="1"/>
  <c r="K140" i="1"/>
  <c r="K139" i="1" s="1"/>
  <c r="K137" i="1"/>
  <c r="K129" i="1"/>
  <c r="K126" i="1"/>
  <c r="K120" i="1"/>
  <c r="K119" i="1" s="1"/>
  <c r="K114" i="1"/>
  <c r="K111" i="1"/>
  <c r="K108" i="1"/>
  <c r="K105" i="1"/>
  <c r="K97" i="1"/>
  <c r="K94" i="1"/>
  <c r="K78" i="1"/>
  <c r="K68" i="1"/>
  <c r="K61" i="1"/>
  <c r="K56" i="1"/>
  <c r="K52" i="1"/>
  <c r="K10" i="1"/>
  <c r="K43" i="1"/>
  <c r="K27" i="1"/>
  <c r="K25" i="1" s="1"/>
  <c r="K23" i="1" s="1"/>
  <c r="K6" i="1"/>
  <c r="J193" i="1" l="1"/>
  <c r="J352" i="1"/>
  <c r="J291" i="1"/>
  <c r="J439" i="1"/>
  <c r="J502" i="1"/>
  <c r="J390" i="1"/>
  <c r="J144" i="1"/>
  <c r="J446" i="1"/>
  <c r="J104" i="1"/>
  <c r="J324" i="1"/>
  <c r="J125" i="1"/>
  <c r="J93" i="1"/>
  <c r="J158" i="1"/>
  <c r="J487" i="1"/>
  <c r="J277" i="1"/>
  <c r="J177" i="1"/>
  <c r="J164" i="1"/>
  <c r="K516" i="1"/>
  <c r="K525" i="1"/>
  <c r="J110" i="1"/>
  <c r="J103" i="1" s="1"/>
  <c r="J60" i="1"/>
  <c r="K187" i="1"/>
  <c r="K502" i="1"/>
  <c r="J399" i="1"/>
  <c r="J358" i="1"/>
  <c r="J240" i="1"/>
  <c r="J187" i="1"/>
  <c r="J151" i="1"/>
  <c r="J50" i="1"/>
  <c r="J516" i="1"/>
  <c r="J462" i="1" s="1"/>
  <c r="J368" i="1"/>
  <c r="J305" i="1"/>
  <c r="J212" i="1"/>
  <c r="J208" i="1" s="1"/>
  <c r="K487" i="1"/>
  <c r="K446" i="1"/>
  <c r="K439" i="1"/>
  <c r="K399" i="1"/>
  <c r="K390" i="1"/>
  <c r="K368" i="1"/>
  <c r="K358" i="1"/>
  <c r="K352" i="1"/>
  <c r="K324" i="1"/>
  <c r="K305" i="1"/>
  <c r="K291" i="1"/>
  <c r="K277" i="1"/>
  <c r="K240" i="1"/>
  <c r="K212" i="1"/>
  <c r="K208" i="1" s="1"/>
  <c r="K193" i="1"/>
  <c r="K177" i="1"/>
  <c r="K164" i="1"/>
  <c r="K158" i="1"/>
  <c r="K151" i="1"/>
  <c r="K144" i="1"/>
  <c r="K125" i="1"/>
  <c r="K110" i="1"/>
  <c r="K104" i="1"/>
  <c r="K93" i="1"/>
  <c r="K60" i="1"/>
  <c r="K50" i="1"/>
  <c r="K5" i="1"/>
  <c r="J367" i="1" l="1"/>
  <c r="J49" i="1"/>
  <c r="K462" i="1"/>
  <c r="J118" i="1"/>
  <c r="J176" i="1"/>
  <c r="K231" i="1"/>
  <c r="J231" i="1"/>
  <c r="K581" i="1"/>
  <c r="K367" i="1"/>
  <c r="K176" i="1"/>
  <c r="K118" i="1"/>
  <c r="K103" i="1"/>
  <c r="K49" i="1"/>
  <c r="J48" i="1" l="1"/>
  <c r="J582" i="1" s="1"/>
  <c r="J579" i="1"/>
  <c r="K48" i="1"/>
  <c r="K582" i="1" l="1"/>
  <c r="K584" i="1" s="1"/>
  <c r="K579" i="1"/>
  <c r="K524" i="1"/>
  <c r="K572" i="1" s="1"/>
  <c r="I173" i="1"/>
  <c r="I499" i="1" l="1"/>
  <c r="I194" i="1" l="1"/>
  <c r="I191" i="1"/>
  <c r="I188" i="1"/>
  <c r="I187" i="1" l="1"/>
  <c r="I322" i="1" l="1"/>
  <c r="G322" i="1"/>
  <c r="F322" i="1"/>
  <c r="F321" i="1" s="1"/>
  <c r="E322" i="1"/>
  <c r="E321" i="1" s="1"/>
  <c r="I310" i="1"/>
  <c r="G310" i="1"/>
  <c r="F310" i="1"/>
  <c r="E310" i="1"/>
  <c r="I306" i="1"/>
  <c r="G306" i="1"/>
  <c r="F306" i="1"/>
  <c r="E306" i="1"/>
  <c r="I364" i="1"/>
  <c r="G364" i="1"/>
  <c r="F364" i="1"/>
  <c r="E364" i="1"/>
  <c r="I359" i="1"/>
  <c r="G359" i="1"/>
  <c r="F359" i="1"/>
  <c r="E359" i="1"/>
  <c r="I431" i="1"/>
  <c r="G431" i="1"/>
  <c r="F431" i="1"/>
  <c r="F430" i="1" s="1"/>
  <c r="E431" i="1"/>
  <c r="E430" i="1" s="1"/>
  <c r="I428" i="1"/>
  <c r="G428" i="1"/>
  <c r="F428" i="1"/>
  <c r="F427" i="1" s="1"/>
  <c r="E428" i="1"/>
  <c r="E427" i="1" s="1"/>
  <c r="I435" i="1"/>
  <c r="G435" i="1"/>
  <c r="F435" i="1"/>
  <c r="F434" i="1" s="1"/>
  <c r="E435" i="1"/>
  <c r="E434" i="1" s="1"/>
  <c r="L359" i="1" l="1"/>
  <c r="L364" i="1"/>
  <c r="L306" i="1"/>
  <c r="L310" i="1"/>
  <c r="G321" i="1"/>
  <c r="L321" i="1" s="1"/>
  <c r="L322" i="1"/>
  <c r="G430" i="1"/>
  <c r="L430" i="1" s="1"/>
  <c r="L431" i="1"/>
  <c r="G434" i="1"/>
  <c r="L434" i="1" s="1"/>
  <c r="L435" i="1"/>
  <c r="G427" i="1"/>
  <c r="L427" i="1" s="1"/>
  <c r="L428" i="1"/>
  <c r="F305" i="1"/>
  <c r="I321" i="1"/>
  <c r="I430" i="1"/>
  <c r="I427" i="1"/>
  <c r="G305" i="1"/>
  <c r="E358" i="1"/>
  <c r="F358" i="1"/>
  <c r="I358" i="1"/>
  <c r="G358" i="1"/>
  <c r="E305" i="1"/>
  <c r="I305" i="1"/>
  <c r="I434" i="1"/>
  <c r="L358" i="1" l="1"/>
  <c r="L305" i="1"/>
  <c r="G94" i="1"/>
  <c r="L94" i="1" s="1"/>
  <c r="I94" i="1"/>
  <c r="G97" i="1"/>
  <c r="L97" i="1" s="1"/>
  <c r="I97" i="1"/>
  <c r="F88" i="1"/>
  <c r="G88" i="1"/>
  <c r="I88" i="1"/>
  <c r="F85" i="1"/>
  <c r="G85" i="1"/>
  <c r="I85" i="1"/>
  <c r="X66" i="6"/>
  <c r="G93" i="1" l="1"/>
  <c r="L93" i="1" s="1"/>
  <c r="I93" i="1"/>
  <c r="X84" i="6" l="1"/>
  <c r="X83" i="6" s="1"/>
  <c r="X54" i="6"/>
  <c r="X51" i="6"/>
  <c r="X49" i="6"/>
  <c r="X44" i="6"/>
  <c r="X41" i="6"/>
  <c r="X35" i="6"/>
  <c r="X31" i="6"/>
  <c r="X27" i="6"/>
  <c r="X20" i="6"/>
  <c r="X13" i="6"/>
  <c r="X12" i="6" s="1"/>
  <c r="X6" i="6"/>
  <c r="X10" i="6" l="1"/>
  <c r="X53" i="6"/>
  <c r="F173" i="1"/>
  <c r="G573" i="1"/>
  <c r="G553" i="1"/>
  <c r="G522" i="1"/>
  <c r="G519" i="1"/>
  <c r="G517" i="1"/>
  <c r="G513" i="1"/>
  <c r="G510" i="1"/>
  <c r="G503" i="1"/>
  <c r="G499" i="1"/>
  <c r="G492" i="1"/>
  <c r="G488" i="1"/>
  <c r="G467" i="1"/>
  <c r="G464" i="1"/>
  <c r="G460" i="1"/>
  <c r="G458" i="1"/>
  <c r="G450" i="1"/>
  <c r="G447" i="1"/>
  <c r="G443" i="1"/>
  <c r="G440" i="1"/>
  <c r="G425" i="1"/>
  <c r="G422" i="1"/>
  <c r="G419" i="1"/>
  <c r="G404" i="1"/>
  <c r="G400" i="1"/>
  <c r="G396" i="1"/>
  <c r="G393" i="1"/>
  <c r="G388" i="1"/>
  <c r="G372" i="1"/>
  <c r="G369" i="1"/>
  <c r="G356" i="1"/>
  <c r="G353" i="1"/>
  <c r="G349" i="1"/>
  <c r="G344" i="1"/>
  <c r="G341" i="1"/>
  <c r="G328" i="1"/>
  <c r="G325" i="1"/>
  <c r="G295" i="1"/>
  <c r="G292" i="1"/>
  <c r="G281" i="1"/>
  <c r="G278" i="1"/>
  <c r="G274" i="1"/>
  <c r="G262" i="1"/>
  <c r="G258" i="1"/>
  <c r="G247" i="1"/>
  <c r="G243" i="1"/>
  <c r="G241" i="1"/>
  <c r="G237" i="1"/>
  <c r="G233" i="1"/>
  <c r="G226" i="1"/>
  <c r="G216" i="1"/>
  <c r="G213" i="1"/>
  <c r="G210" i="1"/>
  <c r="G197" i="1"/>
  <c r="G194" i="1"/>
  <c r="G180" i="1"/>
  <c r="L180" i="1" s="1"/>
  <c r="G178" i="1"/>
  <c r="G167" i="1"/>
  <c r="G165" i="1"/>
  <c r="G162" i="1"/>
  <c r="G159" i="1"/>
  <c r="G155" i="1"/>
  <c r="G152" i="1"/>
  <c r="G148" i="1"/>
  <c r="G145" i="1"/>
  <c r="G142" i="1"/>
  <c r="G140" i="1"/>
  <c r="G137" i="1"/>
  <c r="G129" i="1"/>
  <c r="G126" i="1"/>
  <c r="G120" i="1"/>
  <c r="G114" i="1"/>
  <c r="G111" i="1"/>
  <c r="G108" i="1"/>
  <c r="G105" i="1"/>
  <c r="G78" i="1"/>
  <c r="G68" i="1"/>
  <c r="G61" i="1"/>
  <c r="G56" i="1"/>
  <c r="G52" i="1"/>
  <c r="G43" i="1"/>
  <c r="G10" i="1"/>
  <c r="G6" i="1"/>
  <c r="G512" i="1" l="1"/>
  <c r="L173" i="1"/>
  <c r="G498" i="1"/>
  <c r="L498" i="1" s="1"/>
  <c r="L499" i="1"/>
  <c r="G466" i="1"/>
  <c r="G463" i="1"/>
  <c r="G521" i="1"/>
  <c r="G209" i="1"/>
  <c r="G232" i="1"/>
  <c r="G273" i="1"/>
  <c r="G424" i="1"/>
  <c r="G421" i="1"/>
  <c r="G418" i="1"/>
  <c r="G387" i="1"/>
  <c r="G225" i="1"/>
  <c r="G119" i="1"/>
  <c r="X5" i="6"/>
  <c r="G340" i="1"/>
  <c r="G236" i="1"/>
  <c r="G25" i="1"/>
  <c r="G177" i="1"/>
  <c r="G176" i="1" s="1"/>
  <c r="G277" i="1"/>
  <c r="G324" i="1"/>
  <c r="G516" i="1"/>
  <c r="G50" i="1"/>
  <c r="G390" i="1"/>
  <c r="G439" i="1"/>
  <c r="G457" i="1"/>
  <c r="G487" i="1"/>
  <c r="G104" i="1"/>
  <c r="G139" i="1"/>
  <c r="G151" i="1"/>
  <c r="G212" i="1"/>
  <c r="G343" i="1"/>
  <c r="G110" i="1"/>
  <c r="G158" i="1"/>
  <c r="G257" i="1"/>
  <c r="G352" i="1"/>
  <c r="G399" i="1"/>
  <c r="G525" i="1"/>
  <c r="G60" i="1"/>
  <c r="G240" i="1"/>
  <c r="G502" i="1"/>
  <c r="G164" i="1"/>
  <c r="G125" i="1"/>
  <c r="G291" i="1"/>
  <c r="G368" i="1"/>
  <c r="G446" i="1"/>
  <c r="G144" i="1"/>
  <c r="W70" i="6"/>
  <c r="G462" i="1" l="1"/>
  <c r="G367" i="1"/>
  <c r="G231" i="1"/>
  <c r="G208" i="1"/>
  <c r="G23" i="1"/>
  <c r="G49" i="1"/>
  <c r="G103" i="1"/>
  <c r="G118" i="1"/>
  <c r="G48" i="1" l="1"/>
  <c r="G582" i="1" s="1"/>
  <c r="G5" i="1"/>
  <c r="G524" i="1" s="1"/>
  <c r="G581" i="1" l="1"/>
  <c r="G579" i="1"/>
  <c r="G572" i="1"/>
  <c r="I180" i="1"/>
  <c r="G584" i="1" l="1"/>
  <c r="W84" i="6"/>
  <c r="I26" i="1"/>
  <c r="W44" i="6"/>
  <c r="W13" i="6"/>
  <c r="W83" i="6" l="1"/>
  <c r="W66" i="6"/>
  <c r="W54" i="6"/>
  <c r="W51" i="6"/>
  <c r="W49" i="6"/>
  <c r="W41" i="6"/>
  <c r="W35" i="6"/>
  <c r="W31" i="6"/>
  <c r="W27" i="6"/>
  <c r="W20" i="6"/>
  <c r="W12" i="6"/>
  <c r="W6" i="6"/>
  <c r="F573" i="1"/>
  <c r="I573" i="1"/>
  <c r="F553" i="1"/>
  <c r="I553" i="1"/>
  <c r="I527" i="1"/>
  <c r="F522" i="1"/>
  <c r="F521" i="1" s="1"/>
  <c r="I522" i="1"/>
  <c r="F519" i="1"/>
  <c r="I519" i="1"/>
  <c r="F517" i="1"/>
  <c r="I517" i="1"/>
  <c r="F513" i="1"/>
  <c r="F512" i="1" s="1"/>
  <c r="I513" i="1"/>
  <c r="F510" i="1"/>
  <c r="I510" i="1"/>
  <c r="F503" i="1"/>
  <c r="I503" i="1"/>
  <c r="F499" i="1"/>
  <c r="F498" i="1" s="1"/>
  <c r="F492" i="1"/>
  <c r="I492" i="1"/>
  <c r="F488" i="1"/>
  <c r="I488" i="1"/>
  <c r="F467" i="1"/>
  <c r="F466" i="1" s="1"/>
  <c r="I467" i="1"/>
  <c r="F464" i="1"/>
  <c r="F463" i="1" s="1"/>
  <c r="I464" i="1"/>
  <c r="F460" i="1"/>
  <c r="F458" i="1"/>
  <c r="F450" i="1"/>
  <c r="I450" i="1"/>
  <c r="F447" i="1"/>
  <c r="I447" i="1"/>
  <c r="F443" i="1"/>
  <c r="I443" i="1"/>
  <c r="F440" i="1"/>
  <c r="I440" i="1"/>
  <c r="F425" i="1"/>
  <c r="F424" i="1" s="1"/>
  <c r="I425" i="1"/>
  <c r="F422" i="1"/>
  <c r="F421" i="1" s="1"/>
  <c r="I422" i="1"/>
  <c r="F419" i="1"/>
  <c r="F418" i="1" s="1"/>
  <c r="I419" i="1"/>
  <c r="F404" i="1"/>
  <c r="I404" i="1"/>
  <c r="F400" i="1"/>
  <c r="I400" i="1"/>
  <c r="F396" i="1"/>
  <c r="I396" i="1"/>
  <c r="F393" i="1"/>
  <c r="I393" i="1"/>
  <c r="F388" i="1"/>
  <c r="F387" i="1" s="1"/>
  <c r="I388" i="1"/>
  <c r="F372" i="1"/>
  <c r="I372" i="1"/>
  <c r="F369" i="1"/>
  <c r="I369" i="1"/>
  <c r="F356" i="1"/>
  <c r="I356" i="1"/>
  <c r="F353" i="1"/>
  <c r="I353" i="1"/>
  <c r="F349" i="1"/>
  <c r="F344" i="1"/>
  <c r="F341" i="1"/>
  <c r="F340" i="1" s="1"/>
  <c r="F328" i="1"/>
  <c r="I328" i="1"/>
  <c r="F325" i="1"/>
  <c r="I325" i="1"/>
  <c r="F295" i="1"/>
  <c r="I295" i="1"/>
  <c r="F292" i="1"/>
  <c r="I292" i="1"/>
  <c r="F281" i="1"/>
  <c r="I281" i="1"/>
  <c r="F278" i="1"/>
  <c r="I278" i="1"/>
  <c r="F274" i="1"/>
  <c r="F273" i="1" s="1"/>
  <c r="I274" i="1"/>
  <c r="F262" i="1"/>
  <c r="F258" i="1"/>
  <c r="F247" i="1"/>
  <c r="I247" i="1"/>
  <c r="F243" i="1"/>
  <c r="I243" i="1"/>
  <c r="F241" i="1"/>
  <c r="I241" i="1"/>
  <c r="F237" i="1"/>
  <c r="F236" i="1" s="1"/>
  <c r="F233" i="1"/>
  <c r="F232" i="1" s="1"/>
  <c r="I233" i="1"/>
  <c r="F226" i="1"/>
  <c r="F225" i="1" s="1"/>
  <c r="I226" i="1"/>
  <c r="F216" i="1"/>
  <c r="I216" i="1"/>
  <c r="F213" i="1"/>
  <c r="I213" i="1"/>
  <c r="F210" i="1"/>
  <c r="F209" i="1" s="1"/>
  <c r="I210" i="1"/>
  <c r="F197" i="1"/>
  <c r="I197" i="1"/>
  <c r="F194" i="1"/>
  <c r="F180" i="1"/>
  <c r="F178" i="1"/>
  <c r="I178" i="1"/>
  <c r="F169" i="1"/>
  <c r="F167" i="1"/>
  <c r="I167" i="1"/>
  <c r="F165" i="1"/>
  <c r="I165" i="1"/>
  <c r="F162" i="1"/>
  <c r="I162" i="1"/>
  <c r="F159" i="1"/>
  <c r="I159" i="1"/>
  <c r="F155" i="1"/>
  <c r="I155" i="1"/>
  <c r="F152" i="1"/>
  <c r="I152" i="1"/>
  <c r="F148" i="1"/>
  <c r="F145" i="1"/>
  <c r="I145" i="1"/>
  <c r="F140" i="1"/>
  <c r="I140" i="1"/>
  <c r="F142" i="1"/>
  <c r="I142" i="1"/>
  <c r="F137" i="1"/>
  <c r="I137" i="1"/>
  <c r="F129" i="1"/>
  <c r="I129" i="1"/>
  <c r="F126" i="1"/>
  <c r="I126" i="1"/>
  <c r="F120" i="1"/>
  <c r="F119" i="1" s="1"/>
  <c r="I120" i="1"/>
  <c r="F114" i="1"/>
  <c r="I114" i="1"/>
  <c r="F111" i="1"/>
  <c r="I111" i="1"/>
  <c r="F108" i="1"/>
  <c r="I108" i="1"/>
  <c r="F105" i="1"/>
  <c r="I105" i="1"/>
  <c r="F78" i="1"/>
  <c r="I78" i="1"/>
  <c r="F68" i="1"/>
  <c r="I68" i="1"/>
  <c r="F61" i="1"/>
  <c r="I61" i="1"/>
  <c r="F56" i="1"/>
  <c r="I56" i="1"/>
  <c r="F52" i="1"/>
  <c r="I52" i="1"/>
  <c r="F43" i="1"/>
  <c r="I43" i="1"/>
  <c r="F25" i="1"/>
  <c r="F23" i="1" s="1"/>
  <c r="I25" i="1"/>
  <c r="F10" i="1"/>
  <c r="F6" i="1"/>
  <c r="I6" i="1"/>
  <c r="I512" i="1" l="1"/>
  <c r="I521" i="1"/>
  <c r="I498" i="1"/>
  <c r="I169" i="1"/>
  <c r="I209" i="1"/>
  <c r="I387" i="1"/>
  <c r="I421" i="1"/>
  <c r="I466" i="1"/>
  <c r="I273" i="1"/>
  <c r="I225" i="1"/>
  <c r="I418" i="1"/>
  <c r="I424" i="1"/>
  <c r="F50" i="1"/>
  <c r="I23" i="1"/>
  <c r="F291" i="1"/>
  <c r="F193" i="1"/>
  <c r="I487" i="1"/>
  <c r="F525" i="1"/>
  <c r="F158" i="1"/>
  <c r="F368" i="1"/>
  <c r="F446" i="1"/>
  <c r="I119" i="1"/>
  <c r="I463" i="1"/>
  <c r="I368" i="1"/>
  <c r="I110" i="1"/>
  <c r="I232" i="1"/>
  <c r="I439" i="1"/>
  <c r="I352" i="1"/>
  <c r="I212" i="1"/>
  <c r="I193" i="1"/>
  <c r="I177" i="1"/>
  <c r="I164" i="1"/>
  <c r="I151" i="1"/>
  <c r="I125" i="1"/>
  <c r="I446" i="1"/>
  <c r="I399" i="1"/>
  <c r="I390" i="1"/>
  <c r="I516" i="1"/>
  <c r="I291" i="1"/>
  <c r="I525" i="1"/>
  <c r="I158" i="1"/>
  <c r="I104" i="1"/>
  <c r="I60" i="1"/>
  <c r="I50" i="1"/>
  <c r="I502" i="1"/>
  <c r="W53" i="6"/>
  <c r="W10" i="6"/>
  <c r="F516" i="1"/>
  <c r="F502" i="1"/>
  <c r="F487" i="1"/>
  <c r="F457" i="1"/>
  <c r="F439" i="1"/>
  <c r="F399" i="1"/>
  <c r="F390" i="1"/>
  <c r="F352" i="1"/>
  <c r="F343" i="1"/>
  <c r="I324" i="1"/>
  <c r="F324" i="1"/>
  <c r="I277" i="1"/>
  <c r="F277" i="1"/>
  <c r="F257" i="1"/>
  <c r="I240" i="1"/>
  <c r="F240" i="1"/>
  <c r="F212" i="1"/>
  <c r="F208" i="1" s="1"/>
  <c r="F177" i="1"/>
  <c r="F164" i="1"/>
  <c r="F151" i="1"/>
  <c r="F144" i="1"/>
  <c r="I139" i="1"/>
  <c r="F139" i="1"/>
  <c r="F125" i="1"/>
  <c r="F110" i="1"/>
  <c r="F104" i="1"/>
  <c r="F60" i="1"/>
  <c r="F49" i="1" s="1"/>
  <c r="F5" i="1"/>
  <c r="F581" i="1" s="1"/>
  <c r="F231" i="1" l="1"/>
  <c r="F462" i="1"/>
  <c r="F367" i="1"/>
  <c r="I49" i="1"/>
  <c r="I176" i="1"/>
  <c r="I231" i="1"/>
  <c r="I367" i="1"/>
  <c r="F176" i="1"/>
  <c r="I208" i="1"/>
  <c r="I103" i="1"/>
  <c r="W5" i="6"/>
  <c r="I10" i="1"/>
  <c r="I462" i="1"/>
  <c r="F118" i="1"/>
  <c r="F103" i="1"/>
  <c r="F48" i="1" l="1"/>
  <c r="F579" i="1" s="1"/>
  <c r="I5" i="1"/>
  <c r="F582" i="1" l="1"/>
  <c r="F584" i="1" s="1"/>
  <c r="J581" i="1"/>
  <c r="J584" i="1" s="1"/>
  <c r="J524" i="1"/>
  <c r="J572" i="1" s="1"/>
  <c r="I581" i="1"/>
  <c r="H581" i="1" s="1"/>
  <c r="F524" i="1"/>
  <c r="F572" i="1" s="1"/>
  <c r="E573" i="1" l="1"/>
  <c r="E553" i="1"/>
  <c r="E527" i="1"/>
  <c r="E522" i="1"/>
  <c r="L522" i="1" s="1"/>
  <c r="E519" i="1"/>
  <c r="L519" i="1" s="1"/>
  <c r="E517" i="1"/>
  <c r="L517" i="1" s="1"/>
  <c r="E513" i="1"/>
  <c r="L513" i="1" s="1"/>
  <c r="E510" i="1"/>
  <c r="L510" i="1" s="1"/>
  <c r="E503" i="1"/>
  <c r="L503" i="1" s="1"/>
  <c r="E492" i="1"/>
  <c r="L492" i="1" s="1"/>
  <c r="E488" i="1"/>
  <c r="L488" i="1" s="1"/>
  <c r="E467" i="1"/>
  <c r="L467" i="1" s="1"/>
  <c r="E464" i="1"/>
  <c r="L464" i="1" s="1"/>
  <c r="E460" i="1"/>
  <c r="L460" i="1" s="1"/>
  <c r="E458" i="1"/>
  <c r="L458" i="1" s="1"/>
  <c r="E450" i="1"/>
  <c r="L450" i="1" s="1"/>
  <c r="E447" i="1"/>
  <c r="L447" i="1" s="1"/>
  <c r="E443" i="1"/>
  <c r="L443" i="1" s="1"/>
  <c r="E440" i="1"/>
  <c r="L440" i="1" s="1"/>
  <c r="E425" i="1"/>
  <c r="L425" i="1" s="1"/>
  <c r="E422" i="1"/>
  <c r="L422" i="1" s="1"/>
  <c r="E419" i="1"/>
  <c r="L419" i="1" s="1"/>
  <c r="E404" i="1"/>
  <c r="L404" i="1" s="1"/>
  <c r="E400" i="1"/>
  <c r="L400" i="1" s="1"/>
  <c r="E396" i="1"/>
  <c r="L396" i="1" s="1"/>
  <c r="E393" i="1"/>
  <c r="L393" i="1" s="1"/>
  <c r="E388" i="1"/>
  <c r="L388" i="1" s="1"/>
  <c r="E372" i="1"/>
  <c r="L372" i="1" s="1"/>
  <c r="E369" i="1"/>
  <c r="L369" i="1" s="1"/>
  <c r="E356" i="1"/>
  <c r="L356" i="1" s="1"/>
  <c r="E353" i="1"/>
  <c r="L353" i="1" s="1"/>
  <c r="E349" i="1"/>
  <c r="L349" i="1" s="1"/>
  <c r="E344" i="1"/>
  <c r="L344" i="1" s="1"/>
  <c r="E341" i="1"/>
  <c r="L341" i="1" s="1"/>
  <c r="E328" i="1"/>
  <c r="L328" i="1" s="1"/>
  <c r="E325" i="1"/>
  <c r="L325" i="1" s="1"/>
  <c r="E295" i="1"/>
  <c r="L295" i="1" s="1"/>
  <c r="E292" i="1"/>
  <c r="L292" i="1" s="1"/>
  <c r="E281" i="1"/>
  <c r="L281" i="1" s="1"/>
  <c r="E278" i="1"/>
  <c r="L278" i="1" s="1"/>
  <c r="E274" i="1"/>
  <c r="L274" i="1" s="1"/>
  <c r="E262" i="1"/>
  <c r="L262" i="1" s="1"/>
  <c r="E258" i="1"/>
  <c r="L258" i="1" s="1"/>
  <c r="E247" i="1"/>
  <c r="L247" i="1" s="1"/>
  <c r="E243" i="1"/>
  <c r="L243" i="1" s="1"/>
  <c r="E241" i="1"/>
  <c r="L241" i="1" s="1"/>
  <c r="E237" i="1"/>
  <c r="L237" i="1" s="1"/>
  <c r="E233" i="1"/>
  <c r="L233" i="1" s="1"/>
  <c r="E227" i="1"/>
  <c r="L227" i="1" s="1"/>
  <c r="E226" i="1"/>
  <c r="L226" i="1" s="1"/>
  <c r="E216" i="1"/>
  <c r="L216" i="1" s="1"/>
  <c r="E213" i="1"/>
  <c r="L213" i="1" s="1"/>
  <c r="E210" i="1"/>
  <c r="L210" i="1" s="1"/>
  <c r="E197" i="1"/>
  <c r="L197" i="1" s="1"/>
  <c r="E194" i="1"/>
  <c r="L194" i="1" s="1"/>
  <c r="E178" i="1"/>
  <c r="L178" i="1" s="1"/>
  <c r="E167" i="1"/>
  <c r="L167" i="1" s="1"/>
  <c r="E165" i="1"/>
  <c r="L165" i="1" s="1"/>
  <c r="E162" i="1"/>
  <c r="L162" i="1" s="1"/>
  <c r="E159" i="1"/>
  <c r="L159" i="1" s="1"/>
  <c r="E155" i="1"/>
  <c r="L155" i="1" s="1"/>
  <c r="E152" i="1"/>
  <c r="L152" i="1" s="1"/>
  <c r="E148" i="1"/>
  <c r="L148" i="1" s="1"/>
  <c r="E145" i="1"/>
  <c r="L145" i="1" s="1"/>
  <c r="E142" i="1"/>
  <c r="L142" i="1" s="1"/>
  <c r="E140" i="1"/>
  <c r="L140" i="1" s="1"/>
  <c r="E137" i="1"/>
  <c r="L137" i="1" s="1"/>
  <c r="E129" i="1"/>
  <c r="L129" i="1" s="1"/>
  <c r="E126" i="1"/>
  <c r="L126" i="1" s="1"/>
  <c r="E120" i="1"/>
  <c r="L120" i="1" s="1"/>
  <c r="E114" i="1"/>
  <c r="L114" i="1" s="1"/>
  <c r="E111" i="1"/>
  <c r="L111" i="1" s="1"/>
  <c r="E108" i="1"/>
  <c r="L108" i="1" s="1"/>
  <c r="E105" i="1"/>
  <c r="L105" i="1" s="1"/>
  <c r="E88" i="1"/>
  <c r="L88" i="1" s="1"/>
  <c r="E85" i="1"/>
  <c r="L85" i="1" s="1"/>
  <c r="E78" i="1"/>
  <c r="L78" i="1" s="1"/>
  <c r="E68" i="1"/>
  <c r="L68" i="1" s="1"/>
  <c r="E61" i="1"/>
  <c r="L61" i="1" s="1"/>
  <c r="E56" i="1"/>
  <c r="L56" i="1" s="1"/>
  <c r="E52" i="1"/>
  <c r="L52" i="1" s="1"/>
  <c r="E43" i="1"/>
  <c r="L43" i="1" s="1"/>
  <c r="E10" i="1"/>
  <c r="L10" i="1" s="1"/>
  <c r="E6" i="1"/>
  <c r="L6" i="1" s="1"/>
  <c r="E525" i="1" l="1"/>
  <c r="L525" i="1" s="1"/>
  <c r="L527" i="1"/>
  <c r="E418" i="1"/>
  <c r="L418" i="1" s="1"/>
  <c r="E25" i="1"/>
  <c r="L25" i="1" s="1"/>
  <c r="E421" i="1"/>
  <c r="L421" i="1" s="1"/>
  <c r="E463" i="1"/>
  <c r="L463" i="1" s="1"/>
  <c r="E169" i="1"/>
  <c r="L169" i="1" s="1"/>
  <c r="E340" i="1"/>
  <c r="L340" i="1" s="1"/>
  <c r="E212" i="1"/>
  <c r="L212" i="1" s="1"/>
  <c r="E424" i="1"/>
  <c r="L424" i="1" s="1"/>
  <c r="E466" i="1"/>
  <c r="L466" i="1" s="1"/>
  <c r="E512" i="1"/>
  <c r="L512" i="1" s="1"/>
  <c r="E119" i="1"/>
  <c r="L119" i="1" s="1"/>
  <c r="E236" i="1"/>
  <c r="L236" i="1" s="1"/>
  <c r="E387" i="1"/>
  <c r="L387" i="1" s="1"/>
  <c r="E487" i="1"/>
  <c r="L487" i="1" s="1"/>
  <c r="E209" i="1"/>
  <c r="L209" i="1" s="1"/>
  <c r="E521" i="1"/>
  <c r="L521" i="1" s="1"/>
  <c r="E164" i="1"/>
  <c r="L164" i="1" s="1"/>
  <c r="E139" i="1"/>
  <c r="L139" i="1" s="1"/>
  <c r="E277" i="1"/>
  <c r="L277" i="1" s="1"/>
  <c r="E104" i="1"/>
  <c r="L104" i="1" s="1"/>
  <c r="E125" i="1"/>
  <c r="L125" i="1" s="1"/>
  <c r="E50" i="1"/>
  <c r="E151" i="1"/>
  <c r="L151" i="1" s="1"/>
  <c r="E232" i="1"/>
  <c r="L232" i="1" s="1"/>
  <c r="E273" i="1"/>
  <c r="L273" i="1" s="1"/>
  <c r="E291" i="1"/>
  <c r="L291" i="1" s="1"/>
  <c r="E352" i="1"/>
  <c r="L352" i="1" s="1"/>
  <c r="E446" i="1"/>
  <c r="L446" i="1" s="1"/>
  <c r="E193" i="1"/>
  <c r="L193" i="1" s="1"/>
  <c r="E110" i="1"/>
  <c r="L110" i="1" s="1"/>
  <c r="E177" i="1"/>
  <c r="L177" i="1" s="1"/>
  <c r="E502" i="1"/>
  <c r="L502" i="1" s="1"/>
  <c r="E144" i="1"/>
  <c r="L144" i="1" s="1"/>
  <c r="E225" i="1"/>
  <c r="L225" i="1" s="1"/>
  <c r="E343" i="1"/>
  <c r="L343" i="1" s="1"/>
  <c r="E368" i="1"/>
  <c r="L368" i="1" s="1"/>
  <c r="E439" i="1"/>
  <c r="L439" i="1" s="1"/>
  <c r="E457" i="1"/>
  <c r="E158" i="1"/>
  <c r="L158" i="1" s="1"/>
  <c r="E60" i="1"/>
  <c r="L60" i="1" s="1"/>
  <c r="E516" i="1"/>
  <c r="L516" i="1" s="1"/>
  <c r="E324" i="1"/>
  <c r="L324" i="1" s="1"/>
  <c r="E240" i="1"/>
  <c r="L240" i="1" s="1"/>
  <c r="E257" i="1"/>
  <c r="E390" i="1"/>
  <c r="L390" i="1" s="1"/>
  <c r="E399" i="1"/>
  <c r="L399" i="1" s="1"/>
  <c r="U38" i="6"/>
  <c r="U27" i="6"/>
  <c r="E49" i="1" l="1"/>
  <c r="L49" i="1" s="1"/>
  <c r="L50" i="1"/>
  <c r="E367" i="1"/>
  <c r="L367" i="1" s="1"/>
  <c r="L457" i="1"/>
  <c r="E231" i="1"/>
  <c r="L231" i="1" s="1"/>
  <c r="L257" i="1"/>
  <c r="E176" i="1"/>
  <c r="L176" i="1" s="1"/>
  <c r="E208" i="1"/>
  <c r="L208" i="1" s="1"/>
  <c r="E23" i="1"/>
  <c r="L23" i="1" s="1"/>
  <c r="I148" i="1"/>
  <c r="E103" i="1"/>
  <c r="L103" i="1" s="1"/>
  <c r="E118" i="1"/>
  <c r="L118" i="1" s="1"/>
  <c r="E462" i="1"/>
  <c r="L462" i="1" s="1"/>
  <c r="E5" i="1" l="1"/>
  <c r="L5" i="1" s="1"/>
  <c r="I144" i="1"/>
  <c r="E48" i="1"/>
  <c r="E582" i="1" l="1"/>
  <c r="L48" i="1"/>
  <c r="E581" i="1"/>
  <c r="I118" i="1"/>
  <c r="E524" i="1"/>
  <c r="L524" i="1" s="1"/>
  <c r="E579" i="1"/>
  <c r="I48" i="1" l="1"/>
  <c r="I579" i="1" s="1"/>
  <c r="E584" i="1"/>
  <c r="E572" i="1"/>
  <c r="M208" i="1" l="1"/>
  <c r="I582" i="1"/>
  <c r="I524" i="1"/>
  <c r="I584" i="1" l="1"/>
  <c r="H582" i="1"/>
  <c r="I572" i="1"/>
  <c r="U84" i="6" l="1"/>
  <c r="U83" i="6" s="1"/>
  <c r="V84" i="6"/>
  <c r="U66" i="6"/>
  <c r="V66" i="6"/>
  <c r="U54" i="6"/>
  <c r="V54" i="6"/>
  <c r="U51" i="6"/>
  <c r="V51" i="6"/>
  <c r="U49" i="6"/>
  <c r="V49" i="6"/>
  <c r="U44" i="6"/>
  <c r="V44" i="6"/>
  <c r="U41" i="6"/>
  <c r="V41" i="6"/>
  <c r="U35" i="6"/>
  <c r="V35" i="6"/>
  <c r="U31" i="6"/>
  <c r="V31" i="6"/>
  <c r="V27" i="6"/>
  <c r="U20" i="6"/>
  <c r="V20" i="6"/>
  <c r="U13" i="6"/>
  <c r="U12" i="6" s="1"/>
  <c r="V13" i="6"/>
  <c r="V12" i="6" s="1"/>
  <c r="U6" i="6"/>
  <c r="V6" i="6"/>
  <c r="V83" i="6" l="1"/>
  <c r="V53" i="6"/>
  <c r="U53" i="6"/>
  <c r="V10" i="6"/>
  <c r="U10" i="6"/>
  <c r="S84" i="6" l="1"/>
  <c r="S83" i="6" s="1"/>
  <c r="S66" i="6"/>
  <c r="S54" i="6"/>
  <c r="S51" i="6"/>
  <c r="S49" i="6"/>
  <c r="S44" i="6"/>
  <c r="S41" i="6"/>
  <c r="S38" i="6"/>
  <c r="S31" i="6"/>
  <c r="S27" i="6"/>
  <c r="S20" i="6"/>
  <c r="S13" i="6"/>
  <c r="S12" i="6" s="1"/>
  <c r="S6" i="6"/>
  <c r="T84" i="6"/>
  <c r="T83" i="6" s="1"/>
  <c r="T66" i="6"/>
  <c r="T54" i="6"/>
  <c r="T51" i="6"/>
  <c r="T49" i="6"/>
  <c r="T44" i="6"/>
  <c r="T41" i="6"/>
  <c r="T35" i="6"/>
  <c r="T31" i="6"/>
  <c r="T27" i="6"/>
  <c r="T22" i="6"/>
  <c r="T20" i="6" s="1"/>
  <c r="T13" i="6"/>
  <c r="T12" i="6" s="1"/>
  <c r="T6" i="6"/>
  <c r="S10" i="6" l="1"/>
  <c r="S53" i="6"/>
  <c r="S5" i="6" s="1"/>
  <c r="T53" i="6"/>
  <c r="T10" i="6"/>
  <c r="T5" i="6" s="1"/>
  <c r="U5" i="6" l="1"/>
  <c r="V5" i="6"/>
  <c r="Q12" i="6" l="1"/>
  <c r="R12" i="6"/>
  <c r="P12" i="6"/>
  <c r="J88" i="6"/>
  <c r="F88" i="6"/>
  <c r="F86" i="6"/>
  <c r="R84" i="6"/>
  <c r="R83" i="6" s="1"/>
  <c r="Q84" i="6"/>
  <c r="Q83" i="6" s="1"/>
  <c r="P84" i="6"/>
  <c r="P83" i="6" s="1"/>
  <c r="O84" i="6"/>
  <c r="N84" i="6"/>
  <c r="N83" i="6" s="1"/>
  <c r="L84" i="6"/>
  <c r="L83" i="6" s="1"/>
  <c r="K84" i="6"/>
  <c r="K83" i="6" s="1"/>
  <c r="H84" i="6"/>
  <c r="J84" i="6" s="1"/>
  <c r="G84" i="6"/>
  <c r="G83" i="6" s="1"/>
  <c r="E84" i="6"/>
  <c r="F84" i="6" s="1"/>
  <c r="O83" i="6"/>
  <c r="M83" i="6"/>
  <c r="I83" i="6"/>
  <c r="J73" i="6"/>
  <c r="F73" i="6"/>
  <c r="J72" i="6"/>
  <c r="F71" i="6"/>
  <c r="J70" i="6"/>
  <c r="F69" i="6"/>
  <c r="J68" i="6"/>
  <c r="F68" i="6"/>
  <c r="J67" i="6"/>
  <c r="R66" i="6"/>
  <c r="Q66" i="6"/>
  <c r="P66" i="6"/>
  <c r="O66" i="6"/>
  <c r="N66" i="6"/>
  <c r="L66" i="6"/>
  <c r="K66" i="6"/>
  <c r="K54" i="6" s="1"/>
  <c r="K53" i="6" s="1"/>
  <c r="I66" i="6"/>
  <c r="H66" i="6"/>
  <c r="G66" i="6"/>
  <c r="E66" i="6"/>
  <c r="D66" i="6"/>
  <c r="J59" i="6"/>
  <c r="J57" i="6"/>
  <c r="F55" i="6"/>
  <c r="R54" i="6"/>
  <c r="Q54" i="6"/>
  <c r="P54" i="6"/>
  <c r="O54" i="6"/>
  <c r="N54" i="6"/>
  <c r="L54" i="6"/>
  <c r="I54" i="6"/>
  <c r="H54" i="6"/>
  <c r="G54" i="6"/>
  <c r="E54" i="6"/>
  <c r="D54" i="6"/>
  <c r="M53" i="6"/>
  <c r="F53" i="6"/>
  <c r="F50" i="6"/>
  <c r="R49" i="6"/>
  <c r="Q49" i="6"/>
  <c r="P49" i="6"/>
  <c r="O49" i="6"/>
  <c r="N49" i="6"/>
  <c r="L49" i="6"/>
  <c r="J49" i="6"/>
  <c r="H49" i="6"/>
  <c r="G49" i="6"/>
  <c r="R44" i="6"/>
  <c r="Q44" i="6"/>
  <c r="P44" i="6"/>
  <c r="O44" i="6"/>
  <c r="N44" i="6"/>
  <c r="L44" i="6"/>
  <c r="K44" i="6"/>
  <c r="J44" i="6"/>
  <c r="I44" i="6"/>
  <c r="H44" i="6"/>
  <c r="G44" i="6"/>
  <c r="F44" i="6"/>
  <c r="E44" i="6"/>
  <c r="R41" i="6"/>
  <c r="Q41" i="6"/>
  <c r="P41" i="6"/>
  <c r="O41" i="6"/>
  <c r="N41" i="6"/>
  <c r="L41" i="6"/>
  <c r="K41" i="6"/>
  <c r="J41" i="6"/>
  <c r="H41" i="6"/>
  <c r="G41" i="6"/>
  <c r="F41" i="6"/>
  <c r="E41" i="6"/>
  <c r="J38" i="6"/>
  <c r="J34" i="6"/>
  <c r="J31" i="6" s="1"/>
  <c r="F34" i="6"/>
  <c r="F32" i="6"/>
  <c r="R31" i="6"/>
  <c r="Q31" i="6"/>
  <c r="P31" i="6"/>
  <c r="O31" i="6"/>
  <c r="N31" i="6"/>
  <c r="L31" i="6"/>
  <c r="K31" i="6"/>
  <c r="I31" i="6"/>
  <c r="H31" i="6"/>
  <c r="G31" i="6"/>
  <c r="E31" i="6"/>
  <c r="D31" i="6"/>
  <c r="C31" i="6"/>
  <c r="B31" i="6"/>
  <c r="J28" i="6"/>
  <c r="J27" i="6" s="1"/>
  <c r="F28" i="6"/>
  <c r="R27" i="6"/>
  <c r="Q27" i="6"/>
  <c r="P27" i="6"/>
  <c r="O27" i="6"/>
  <c r="N27" i="6"/>
  <c r="L27" i="6"/>
  <c r="K27" i="6"/>
  <c r="I27" i="6"/>
  <c r="H27" i="6"/>
  <c r="E27" i="6"/>
  <c r="F25" i="6"/>
  <c r="R20" i="6"/>
  <c r="Q20" i="6"/>
  <c r="P20" i="6"/>
  <c r="O20" i="6"/>
  <c r="N20" i="6"/>
  <c r="L20" i="6"/>
  <c r="K20" i="6"/>
  <c r="J20" i="6"/>
  <c r="I20" i="6"/>
  <c r="H20" i="6"/>
  <c r="G20" i="6"/>
  <c r="E20" i="6"/>
  <c r="F20" i="6" s="1"/>
  <c r="F19" i="6"/>
  <c r="J18" i="6"/>
  <c r="J17" i="6"/>
  <c r="O12" i="6"/>
  <c r="N12" i="6"/>
  <c r="L12" i="6"/>
  <c r="K12" i="6"/>
  <c r="I12" i="6"/>
  <c r="H12" i="6"/>
  <c r="G12" i="6"/>
  <c r="E12" i="6"/>
  <c r="F12" i="6" s="1"/>
  <c r="F9" i="6" s="1"/>
  <c r="M10" i="6"/>
  <c r="J8" i="6"/>
  <c r="J7" i="6"/>
  <c r="R6" i="6"/>
  <c r="Q6" i="6"/>
  <c r="P6" i="6"/>
  <c r="O6" i="6"/>
  <c r="N6" i="6"/>
  <c r="L6" i="6"/>
  <c r="K6" i="6"/>
  <c r="I6" i="6"/>
  <c r="H6" i="6"/>
  <c r="G6" i="6"/>
  <c r="E6" i="6"/>
  <c r="F4" i="6"/>
  <c r="F3" i="6"/>
  <c r="R53" i="6" l="1"/>
  <c r="M5" i="6"/>
  <c r="P53" i="6"/>
  <c r="Q53" i="6"/>
  <c r="H10" i="6"/>
  <c r="G10" i="6"/>
  <c r="L10" i="6"/>
  <c r="K10" i="6"/>
  <c r="K5" i="6" s="1"/>
  <c r="Q10" i="6"/>
  <c r="Q5" i="6" s="1"/>
  <c r="H53" i="6"/>
  <c r="N53" i="6"/>
  <c r="O53" i="6"/>
  <c r="O10" i="6"/>
  <c r="I10" i="6"/>
  <c r="R10" i="6"/>
  <c r="G53" i="6"/>
  <c r="G5" i="6" s="1"/>
  <c r="L53" i="6"/>
  <c r="N10" i="6"/>
  <c r="H83" i="6"/>
  <c r="I53" i="6"/>
  <c r="J83" i="6"/>
  <c r="P10" i="6"/>
  <c r="J66" i="6"/>
  <c r="F2" i="6"/>
  <c r="J12" i="6"/>
  <c r="J10" i="6" s="1"/>
  <c r="J6" i="6"/>
  <c r="J54" i="6"/>
  <c r="F66" i="6"/>
  <c r="F58" i="6" s="1"/>
  <c r="F17" i="6"/>
  <c r="R5" i="6" l="1"/>
  <c r="L5" i="6"/>
  <c r="H5" i="6"/>
  <c r="N5" i="6"/>
  <c r="P5" i="6"/>
  <c r="O5" i="6"/>
  <c r="J53" i="6"/>
  <c r="J5" i="6" s="1"/>
  <c r="I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Liia</author>
    <author>Liia Saaremäel</author>
    <author>liivi</author>
  </authors>
  <commentList>
    <comment ref="E12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Liia:</t>
        </r>
        <r>
          <rPr>
            <sz val="9"/>
            <color indexed="81"/>
            <rFont val="Tahoma"/>
            <family val="2"/>
            <charset val="186"/>
          </rPr>
          <t xml:space="preserve">
kinnistute DP-d ja kuulutused</t>
        </r>
      </text>
    </comment>
    <comment ref="I149" authorId="1" shapeId="0" xr:uid="{00000000-0006-0000-0000-000002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riigilt 89514.-
avalike alade puhastusele 25000.- ja teedele 64514
</t>
        </r>
      </text>
    </comment>
    <comment ref="M217" authorId="1" shapeId="0" xr:uid="{00000000-0006-0000-0000-000003000000}">
      <text>
        <r>
          <rPr>
            <b/>
            <sz val="9"/>
            <color indexed="81"/>
            <rFont val="Segoe UI"/>
            <charset val="1"/>
          </rPr>
          <t>Liia Saaremäel:</t>
        </r>
        <r>
          <rPr>
            <sz val="9"/>
            <color indexed="81"/>
            <rFont val="Segoe UI"/>
            <charset val="1"/>
          </rPr>
          <t xml:space="preserve">
1000.-
</t>
        </r>
      </text>
    </comment>
    <comment ref="G411" authorId="2" shapeId="0" xr:uid="{00000000-0006-0000-0000-000004000000}">
      <text>
        <r>
          <rPr>
            <b/>
            <sz val="9"/>
            <color indexed="81"/>
            <rFont val="Segoe UI"/>
            <family val="2"/>
            <charset val="186"/>
          </rPr>
          <t xml:space="preserve">Liia:reservist eralduse on PK sisse arvestanud võrreldes eelm.aastaga
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G412" authorId="2" shapeId="0" xr:uid="{00000000-0006-0000-0000-000005000000}">
      <text>
        <r>
          <rPr>
            <b/>
            <sz val="9"/>
            <color indexed="81"/>
            <rFont val="Segoe UI"/>
            <family val="2"/>
            <charset val="186"/>
          </rPr>
          <t xml:space="preserve">Liia:siin on sees inventarikulu huvitegevuse lisarahastusest
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G501" authorId="2" shapeId="0" xr:uid="{00000000-0006-0000-0000-000006000000}">
      <text>
        <r>
          <rPr>
            <b/>
            <sz val="9"/>
            <color indexed="81"/>
            <rFont val="Segoe UI"/>
            <charset val="1"/>
          </rPr>
          <t xml:space="preserve">Liia: riiklik raha raske ja sügava puudega </t>
        </r>
        <r>
          <rPr>
            <sz val="9"/>
            <color indexed="81"/>
            <rFont val="Segoe UI"/>
            <charset val="1"/>
          </rPr>
          <t xml:space="preserve">
lastehoiuteenus 750.- ja asendus-ja järelhooldusteenus 12760.-</t>
        </r>
      </text>
    </comment>
    <comment ref="I505" authorId="1" shapeId="0" xr:uid="{00000000-0006-0000-0000-000007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311.- eelmise aasta kasutamata jääk (08.12.2016)</t>
        </r>
      </text>
    </comment>
    <comment ref="G508" authorId="2" shapeId="0" xr:uid="{00000000-0006-0000-0000-000008000000}">
      <text>
        <r>
          <rPr>
            <b/>
            <sz val="9"/>
            <color indexed="81"/>
            <rFont val="Segoe UI"/>
            <charset val="1"/>
          </rPr>
          <t>Liia: riigilt matusetoetus 7051 + vald 5600.-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liivi</author>
    <author>Liia Saaremäel</author>
  </authors>
  <commentList>
    <comment ref="Y19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186"/>
          </rPr>
          <t xml:space="preserve">Liia: Romet Noor ja Kätrin Kaunimäe a´88.-
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Y30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186"/>
          </rPr>
          <t>Liia: ilma sots.maksuta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U37" authorId="1" shapeId="0" xr:uid="{00000000-0006-0000-0100-000003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väljasõidutasud 2521 jm tasud 535</t>
        </r>
      </text>
    </comment>
    <comment ref="Y62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186"/>
          </rPr>
          <t>Liia: 408.- kuus (355 +53)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Y63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186"/>
          </rPr>
          <t>Liia: NK 2500.-</t>
        </r>
        <r>
          <rPr>
            <sz val="9"/>
            <color indexed="81"/>
            <rFont val="Segoe UI"/>
            <family val="2"/>
            <charset val="186"/>
          </rPr>
          <t xml:space="preserve">
MUUS 500.- töötukassa noortele 300</t>
        </r>
      </text>
    </comment>
    <comment ref="Y67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Liia: väikesaare lisa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<sst xmlns="http://schemas.openxmlformats.org/spreadsheetml/2006/main" count="834" uniqueCount="507">
  <si>
    <t>Maksutulud</t>
  </si>
  <si>
    <t>Tulud kaupade ja teenuste müügist</t>
  </si>
  <si>
    <t>Saadavad toetused tegevuskuludeks</t>
  </si>
  <si>
    <t>Sihtotstarbelised toetused tegevuskuludeks</t>
  </si>
  <si>
    <t>01</t>
  </si>
  <si>
    <t>01111</t>
  </si>
  <si>
    <t>Majandamiskulud</t>
  </si>
  <si>
    <t>01112</t>
  </si>
  <si>
    <t>01114</t>
  </si>
  <si>
    <t>04</t>
  </si>
  <si>
    <t>04510</t>
  </si>
  <si>
    <t>04740</t>
  </si>
  <si>
    <t>05</t>
  </si>
  <si>
    <t>05100</t>
  </si>
  <si>
    <t>05400</t>
  </si>
  <si>
    <t>06</t>
  </si>
  <si>
    <t>06400</t>
  </si>
  <si>
    <t>07</t>
  </si>
  <si>
    <t>07600</t>
  </si>
  <si>
    <t>08</t>
  </si>
  <si>
    <t>08102</t>
  </si>
  <si>
    <t>08105</t>
  </si>
  <si>
    <t>08109</t>
  </si>
  <si>
    <t>08201</t>
  </si>
  <si>
    <t>08208</t>
  </si>
  <si>
    <t>08209</t>
  </si>
  <si>
    <t>09</t>
  </si>
  <si>
    <t>09110</t>
  </si>
  <si>
    <t>09220</t>
  </si>
  <si>
    <t>09600</t>
  </si>
  <si>
    <t>09601</t>
  </si>
  <si>
    <t>09800</t>
  </si>
  <si>
    <t>10</t>
  </si>
  <si>
    <t>PÕHITEGEVUSE TULUD KOKKU</t>
  </si>
  <si>
    <t>PÕHITEGEVUSE KULUD KOKKU</t>
  </si>
  <si>
    <t>Mittesihtotstarbelised toetused</t>
  </si>
  <si>
    <t>Muud tegevuskulud</t>
  </si>
  <si>
    <t>PÕHITEGEVUSE TULEM</t>
  </si>
  <si>
    <t>INVESTEERIMISTEGEVUS KOKKU</t>
  </si>
  <si>
    <t>FINANTSEERIMISTEGEVUS</t>
  </si>
  <si>
    <t>LIKVIIDSETE VARADE MUUTUS (+ suurenemine, - vähenemine)</t>
  </si>
  <si>
    <t>01600</t>
  </si>
  <si>
    <t>03</t>
  </si>
  <si>
    <t>03100</t>
  </si>
  <si>
    <t>03200</t>
  </si>
  <si>
    <t>04210</t>
  </si>
  <si>
    <t>04360</t>
  </si>
  <si>
    <t>04512</t>
  </si>
  <si>
    <t>04520</t>
  </si>
  <si>
    <t>04730</t>
  </si>
  <si>
    <t>06300</t>
  </si>
  <si>
    <t>06605</t>
  </si>
  <si>
    <t>08107</t>
  </si>
  <si>
    <t>08108</t>
  </si>
  <si>
    <t>08203</t>
  </si>
  <si>
    <t>08300</t>
  </si>
  <si>
    <t>08600</t>
  </si>
  <si>
    <t>09212</t>
  </si>
  <si>
    <t>09221</t>
  </si>
  <si>
    <t>10120</t>
  </si>
  <si>
    <t>10121</t>
  </si>
  <si>
    <t>10200</t>
  </si>
  <si>
    <t>10201</t>
  </si>
  <si>
    <t>10400</t>
  </si>
  <si>
    <t>10402</t>
  </si>
  <si>
    <t>10700</t>
  </si>
  <si>
    <t>10701</t>
  </si>
  <si>
    <t>10702</t>
  </si>
  <si>
    <t>Artikkel</t>
  </si>
  <si>
    <t>Tulude nimetus</t>
  </si>
  <si>
    <t>30</t>
  </si>
  <si>
    <t>sh tulumaks</t>
  </si>
  <si>
    <t>sh maamaks</t>
  </si>
  <si>
    <t>sh muud maksutulud</t>
  </si>
  <si>
    <t>riigilõivud</t>
  </si>
  <si>
    <t>Tulud haridusalalt</t>
  </si>
  <si>
    <t>Tulud kultuurilt</t>
  </si>
  <si>
    <t>Tulud spordi- ja puhkealalt</t>
  </si>
  <si>
    <t>Tulud sots.abi alalt</t>
  </si>
  <si>
    <t>Tulud üldvalitsemisest</t>
  </si>
  <si>
    <t>Tulud transpordialalt</t>
  </si>
  <si>
    <t xml:space="preserve">üüri-ja renditulud </t>
  </si>
  <si>
    <t>Õiguste müük</t>
  </si>
  <si>
    <t>sh 350</t>
  </si>
  <si>
    <t>sh 352</t>
  </si>
  <si>
    <t>Mittesihtotstarbelised toetused riigilt ja riigiasutustelt</t>
  </si>
  <si>
    <t>Tasandusfond   §4 lg1</t>
  </si>
  <si>
    <t>Toetusfond   §4 lg2</t>
  </si>
  <si>
    <t xml:space="preserve"> sh Hariduskuludeks</t>
  </si>
  <si>
    <t xml:space="preserve"> sh Koolitoit</t>
  </si>
  <si>
    <t xml:space="preserve"> sh Toimetulekutoetus</t>
  </si>
  <si>
    <t xml:space="preserve"> sh saareliste valdade toetus</t>
  </si>
  <si>
    <t>Muud tegevustulud</t>
  </si>
  <si>
    <t>sh maavarade kaevandamisõiguse tasu</t>
  </si>
  <si>
    <t>sh tasu vee erikasutusest</t>
  </si>
  <si>
    <t>sh saastetasud</t>
  </si>
  <si>
    <t>ÜLDISED VALITSEMISSEKTORI TEENUSED</t>
  </si>
  <si>
    <t>VALLAVOLIKOGU</t>
  </si>
  <si>
    <t>Tööjõukulud</t>
  </si>
  <si>
    <t>valitavate ja ametisse nimetatavad töötasu</t>
  </si>
  <si>
    <t>töötajate töötasu</t>
  </si>
  <si>
    <t>…maksud</t>
  </si>
  <si>
    <t>admin.kulud</t>
  </si>
  <si>
    <t>personalikoolitus</t>
  </si>
  <si>
    <t>kinnistu,hoonete maj.kulu</t>
  </si>
  <si>
    <t>VALLAVALITSUS</t>
  </si>
  <si>
    <t>avaliku teenistuse ametnikud</t>
  </si>
  <si>
    <t>õppelaenu kustutamine</t>
  </si>
  <si>
    <t>lähetused</t>
  </si>
  <si>
    <t>personali koolitus</t>
  </si>
  <si>
    <t>sõidukite ülalpidamiskulud</t>
  </si>
  <si>
    <t>IT kulud</t>
  </si>
  <si>
    <t>inventar ja selle tarvikud</t>
  </si>
  <si>
    <t>ÜLDISED VALITSUSSEKTORI TEENUSED</t>
  </si>
  <si>
    <t>EMOL liikmemaks</t>
  </si>
  <si>
    <t>MTÜ Saarte Kalandus; merepääste liikmemaks</t>
  </si>
  <si>
    <t>RESERVFOND</t>
  </si>
  <si>
    <t>AVALIK KORD JA JULGEOLEK</t>
  </si>
  <si>
    <t>POLITSEI</t>
  </si>
  <si>
    <t>50</t>
  </si>
  <si>
    <t>töötasu</t>
  </si>
  <si>
    <t>55</t>
  </si>
  <si>
    <t>PÄÄSTETEENUSED</t>
  </si>
  <si>
    <t>….maksud</t>
  </si>
  <si>
    <t>MAJANDUS</t>
  </si>
  <si>
    <t>PÕLLUMAJANDUS  (MAAKORRALDUS)</t>
  </si>
  <si>
    <t>5500</t>
  </si>
  <si>
    <t>5511</t>
  </si>
  <si>
    <t>kinnistute, hoonete, ruumide  kulud</t>
  </si>
  <si>
    <t>60</t>
  </si>
  <si>
    <t>6010</t>
  </si>
  <si>
    <t>maksud, lõivud, trahvid (tegevuskulud)</t>
  </si>
  <si>
    <t>SOOJAMAJANDUS (katlamaja)</t>
  </si>
  <si>
    <t>5002</t>
  </si>
  <si>
    <t>506</t>
  </si>
  <si>
    <t>5504</t>
  </si>
  <si>
    <t>hoonete, ruumide maj.kulu</t>
  </si>
  <si>
    <t>5513</t>
  </si>
  <si>
    <t>5516</t>
  </si>
  <si>
    <t>töömasinad ja seadmed</t>
  </si>
  <si>
    <t>5532</t>
  </si>
  <si>
    <t>eri- ja vormiriietus</t>
  </si>
  <si>
    <t>04410</t>
  </si>
  <si>
    <t>MINERAALSE TOORME KAEVANDAMINE(karjäär)</t>
  </si>
  <si>
    <t>5512</t>
  </si>
  <si>
    <t>rajatiste majanduskulu</t>
  </si>
  <si>
    <t>VALLA  TEED</t>
  </si>
  <si>
    <t>teede  (rajatiste) korrashoid</t>
  </si>
  <si>
    <t>TRANSPORDIKORRALDUS (buss)</t>
  </si>
  <si>
    <t>TURISM</t>
  </si>
  <si>
    <t>Muud mitmesugused maj.kulud</t>
  </si>
  <si>
    <t>ÜLDMAJANDUSLIKUD ARENDUSPROJEKTID</t>
  </si>
  <si>
    <t>KESKKONNAKAITSE</t>
  </si>
  <si>
    <t>JÄÄTMEKÄITLUS</t>
  </si>
  <si>
    <t>Muud toetused</t>
  </si>
  <si>
    <t>KOV vahelised toetused</t>
  </si>
  <si>
    <t>inventari majandamiskulud</t>
  </si>
  <si>
    <t>rajatiste majandamiskulud</t>
  </si>
  <si>
    <t>05500</t>
  </si>
  <si>
    <t>TÄNAVAVALGUSTUS</t>
  </si>
  <si>
    <t>hoonete,ruumide maj.kulu</t>
  </si>
  <si>
    <t>meditsiini ja hüg.kulud</t>
  </si>
  <si>
    <t>TERVISHOID</t>
  </si>
  <si>
    <t>MUU TERVISHOID (sh.tervishoiu haldamine)</t>
  </si>
  <si>
    <t>lisatasu</t>
  </si>
  <si>
    <t>VABA AEG, KULTUUR</t>
  </si>
  <si>
    <t>SPORDITEGEVUS (spordikool)</t>
  </si>
  <si>
    <t>NOORTEKESKUS</t>
  </si>
  <si>
    <t>liikmemaks</t>
  </si>
  <si>
    <t>üritused</t>
  </si>
  <si>
    <t>VABA AJA JA SPORDIÜRITUSED</t>
  </si>
  <si>
    <t>HELLAMAA RAAMATUKOGU</t>
  </si>
  <si>
    <t>teavikute ja kunstiesemete kulud</t>
  </si>
  <si>
    <t>LIIVA  RAAMATUKOGU</t>
  </si>
  <si>
    <t>MUUSEUM</t>
  </si>
  <si>
    <t>uurimis- ja arendustöö</t>
  </si>
  <si>
    <t>meditsiini ja hügieenikulud</t>
  </si>
  <si>
    <t>üritused (ülevallalised)</t>
  </si>
  <si>
    <t>seltsitegevuse sihtfinantseerimine</t>
  </si>
  <si>
    <t>külavanemate kulude hüvitus</t>
  </si>
  <si>
    <t>Mitmesugused maj.kulud Piiri magasiait</t>
  </si>
  <si>
    <t>INFOLEHT</t>
  </si>
  <si>
    <t>HARIDUS</t>
  </si>
  <si>
    <t xml:space="preserve"> LASTEAED </t>
  </si>
  <si>
    <t>õppevahendite  kulud</t>
  </si>
  <si>
    <t>koolituse kulu (kohamaksud)</t>
  </si>
  <si>
    <t>PÕHIKOOL  (Riigilt eraldatud toetus)</t>
  </si>
  <si>
    <t>sihtfin.teg.kuludeks (maakondlikud ürit, aine olümp.</t>
  </si>
  <si>
    <t>PÕHIKOOL</t>
  </si>
  <si>
    <t>teenindav personal</t>
  </si>
  <si>
    <t>toiduained</t>
  </si>
  <si>
    <t>muud majanduskulud sh.transporditeenus väljast</t>
  </si>
  <si>
    <t xml:space="preserve"> GÜMNAASIUM</t>
  </si>
  <si>
    <t>TÄISKASVANUTE GÜMNAASIUM</t>
  </si>
  <si>
    <t>ÕPILASVEOLIINID</t>
  </si>
  <si>
    <t>töötasu (oma bussid õp.liini osas)</t>
  </si>
  <si>
    <t>muud majanduskulud (transp.teenus väljast)</t>
  </si>
  <si>
    <t>Sotsiaaltoetused</t>
  </si>
  <si>
    <t>stipendiumid</t>
  </si>
  <si>
    <t>täiskasvanukoolitused sh.täiendkutseõpe</t>
  </si>
  <si>
    <t>SOTSIAALNE KAITSE</t>
  </si>
  <si>
    <t>PUUETEGA INIM. SOTS.HOOLEKANDEASUT.</t>
  </si>
  <si>
    <t>Sotsiaalteenused</t>
  </si>
  <si>
    <t>MUU PUUDEGA INIM.SOTS.KAITSE(hoold.toetus)</t>
  </si>
  <si>
    <t>puudega inimese toetus</t>
  </si>
  <si>
    <t>puudega inimese hooldaja toetus</t>
  </si>
  <si>
    <t>hooldaja toetuse sots.maks</t>
  </si>
  <si>
    <t>HOOLDEKODU</t>
  </si>
  <si>
    <t>Tööjõukulu</t>
  </si>
  <si>
    <t>hoonete,ruumide maj.kulud</t>
  </si>
  <si>
    <t>üürnike vesi, elekter</t>
  </si>
  <si>
    <t>meditsiini-ja hügieenitarbed</t>
  </si>
  <si>
    <t>MUUD SOTS.HOOLEK.TEENUSED(kodune sots.)</t>
  </si>
  <si>
    <t>toiduteenus kodustele</t>
  </si>
  <si>
    <t>LASTE JA NOORTE SOTS.HOOLEK.ASUTUSED</t>
  </si>
  <si>
    <t>MUU PEREKONDADE JA LASTE SOTS.KAITSE</t>
  </si>
  <si>
    <t>sünnitoetused</t>
  </si>
  <si>
    <t>õppetoetus (eluasemekulude komp.)</t>
  </si>
  <si>
    <t>matusetoetus</t>
  </si>
  <si>
    <t>ranitsatoetus</t>
  </si>
  <si>
    <t>TOIMETULEKUTOETUS</t>
  </si>
  <si>
    <t>toim.toetus+täiendavad sots.toetused</t>
  </si>
  <si>
    <t>admin.kulud (teenuste korraldamiseks)</t>
  </si>
  <si>
    <t xml:space="preserve">    Põhivara müük (+)</t>
  </si>
  <si>
    <t xml:space="preserve">    Põhivara soetus (-)</t>
  </si>
  <si>
    <t xml:space="preserve">         sh projekti... omaosalus</t>
  </si>
  <si>
    <t>valla teed</t>
  </si>
  <si>
    <t>Muude aktsiate ja osade soetus</t>
  </si>
  <si>
    <t xml:space="preserve">   Finantstulud (+)</t>
  </si>
  <si>
    <t xml:space="preserve">   Finantskulud (-)</t>
  </si>
  <si>
    <t>EELARVE TULEM</t>
  </si>
  <si>
    <t>Kohustuste võtmine(+)</t>
  </si>
  <si>
    <t>Kohustuste tasumine(-)</t>
  </si>
  <si>
    <t>Kapitalirendi kohustus(-)</t>
  </si>
  <si>
    <t>EA TASAKAAL</t>
  </si>
  <si>
    <t>Antud sihtfinantseerimine</t>
  </si>
  <si>
    <t>Kodumaine sihtfinantseerimine tegevuskuludeks</t>
  </si>
  <si>
    <t>TAEADUS, ARENDUSTEGEVUS  KESKKONNAKAITSES</t>
  </si>
  <si>
    <t>MUUD ELAMU- JA KOMMUNAALMAJ.TEGEVUS</t>
  </si>
  <si>
    <t>hoonete,ruumide majanduskulud</t>
  </si>
  <si>
    <t>hoonete, ruumide majanduskulud</t>
  </si>
  <si>
    <t>RISKIRÜHMADE SOTS. HOOLEKANDEASUTUSED</t>
  </si>
  <si>
    <t>PÕHIKOOLI  TOITLUSTAMINE</t>
  </si>
  <si>
    <t>maj.kulud päevakeskusele</t>
  </si>
  <si>
    <t>MUU SOTS. RISKIRÜHMADE  KAITSE</t>
  </si>
  <si>
    <t>esmatasandi med. teenus</t>
  </si>
  <si>
    <t>01800</t>
  </si>
  <si>
    <t>VOLIKOGU VALIMISED</t>
  </si>
  <si>
    <t>ajutised lep. Töötasu</t>
  </si>
  <si>
    <t>admin. Kulud</t>
  </si>
  <si>
    <t>lähetuskulud</t>
  </si>
  <si>
    <t>Põhivara soetuseks saadav sihtfinantseerimine  EAS(+)</t>
  </si>
  <si>
    <t>Põhivara soetuseks antav sihtfinantseerimine (-)</t>
  </si>
  <si>
    <t>hooldekodu uue hoone ehituseks abikõlbulik  EAS-ilt</t>
  </si>
  <si>
    <t>Põhivara soetuseks teised OV-d sots.keskusele (+)</t>
  </si>
  <si>
    <t>sots.hoolde teenus varjupaigale</t>
  </si>
  <si>
    <t>med.ja hügieenitarbed</t>
  </si>
  <si>
    <t>sots.kom.otsusega muud ühekordsed toetused peredele</t>
  </si>
  <si>
    <t>Kokku sihtfintseerimine.</t>
  </si>
  <si>
    <t>päästeteenistus</t>
  </si>
  <si>
    <t>õpetajate ja juhtide töötasu</t>
  </si>
  <si>
    <t xml:space="preserve"> sh vajadusepõhine peretoetuse teenindamise kulu</t>
  </si>
  <si>
    <t>Sotsiaalteenused(vaktsiinid,jõulupakid)</t>
  </si>
  <si>
    <t>LASTEAIA KOHAMAKSUD TEISTELE OV-dele</t>
  </si>
  <si>
    <t>PÕHIKOOLI KOHAMAKSUD TEISTELE OV-le</t>
  </si>
  <si>
    <t xml:space="preserve"> sh muud (toim.toet.korrald. )</t>
  </si>
  <si>
    <t>inventar</t>
  </si>
  <si>
    <t>personali koolitus (riigirahadest)</t>
  </si>
  <si>
    <t>vajadusepõhine peretoetus</t>
  </si>
  <si>
    <t>sihtasutuse toetus</t>
  </si>
  <si>
    <t>Saarte Koostöökogu liikmemaks,Eesti Saarte kogu (50)</t>
  </si>
  <si>
    <t>Juu Jääb sihtfinantseerimine (enne valla kult.ürituste real)</t>
  </si>
  <si>
    <t xml:space="preserve">sh kindlustushüvitis ja muud tulud </t>
  </si>
  <si>
    <t xml:space="preserve">kinnistute, hoonete maj.kulu (planeeringute koostamine) </t>
  </si>
  <si>
    <t xml:space="preserve">Likviidsed varad aasta lõpu seisuga         </t>
  </si>
  <si>
    <t>teised pedagoogid ja juhtide täiendav töötasu</t>
  </si>
  <si>
    <t xml:space="preserve">                       Muhu Vallavalitsuse</t>
  </si>
  <si>
    <t>2006.a.  E E L A R V E</t>
  </si>
  <si>
    <t>Muhu Vallavalitsuse   E E L A R V E   2005</t>
  </si>
  <si>
    <t xml:space="preserve">             T U L U D</t>
  </si>
  <si>
    <t>par.eelarve</t>
  </si>
  <si>
    <t xml:space="preserve">    täitmine</t>
  </si>
  <si>
    <t>2004 a. EA</t>
  </si>
  <si>
    <t>2004.TEG.</t>
  </si>
  <si>
    <t>2005.a. lõplik</t>
  </si>
  <si>
    <t>2009.a.EA</t>
  </si>
  <si>
    <t>2.lugemine</t>
  </si>
  <si>
    <t xml:space="preserve">   Kokku</t>
  </si>
  <si>
    <t>3.lugemine</t>
  </si>
  <si>
    <t>2011.a.TEG.</t>
  </si>
  <si>
    <t>2010.a.TEG</t>
  </si>
  <si>
    <t>2012 .a. EA</t>
  </si>
  <si>
    <t>EURODES</t>
  </si>
  <si>
    <t>2012.a.TEG</t>
  </si>
  <si>
    <t>2013.a.EA.</t>
  </si>
  <si>
    <t>PÕHITEGEVUSE TULUD KOKKU:</t>
  </si>
  <si>
    <t>30 - Maksutulud kokku</t>
  </si>
  <si>
    <t>3000-Üksikisiku tulumaks</t>
  </si>
  <si>
    <t>3030-Maamaks</t>
  </si>
  <si>
    <t>3044-Reklaamimaks</t>
  </si>
  <si>
    <t>32 - Kaupade ja teenuste müük</t>
  </si>
  <si>
    <t>320 -Riigilõiv</t>
  </si>
  <si>
    <t>3220-Tulud haridusalalt kokku:</t>
  </si>
  <si>
    <t>Lasteaia tasu toitl.eest</t>
  </si>
  <si>
    <t>Lasteaia tasu teenustelt</t>
  </si>
  <si>
    <t>Kooli tasu õppekava välisest teg.</t>
  </si>
  <si>
    <t>Kooli tasu teistelt omavalitsustelt</t>
  </si>
  <si>
    <t>3221-Tulud kultuurialalt kokku</t>
  </si>
  <si>
    <t>Raamatukogu tasulised teenused</t>
  </si>
  <si>
    <t>Muuseumi piletitulu ja muud</t>
  </si>
  <si>
    <t>Infolehe tulu</t>
  </si>
  <si>
    <t>Noortekeskuse ürituste,teenuste tulu</t>
  </si>
  <si>
    <t>Külakeskuse pileti- ja renditulu</t>
  </si>
  <si>
    <t>3222-Tulud spordi-ja puhkeal.teg.</t>
  </si>
  <si>
    <t>3224-Tulud sots.abi alasest teg.</t>
  </si>
  <si>
    <t>Hooldekodu tulu</t>
  </si>
  <si>
    <t>Muud tulud sots.teenustelt</t>
  </si>
  <si>
    <t>3225-Tulud elamu-komm.teg.</t>
  </si>
  <si>
    <t>Korterite üüri- ja renditulu</t>
  </si>
  <si>
    <t>Tulu vee-ja kanal./muud komm.tulu</t>
  </si>
  <si>
    <t>Tulu soojuse müügist</t>
  </si>
  <si>
    <t>3229-Tulud üldvalitsemisest</t>
  </si>
  <si>
    <t>3230-Tulud transpordialasest teg.</t>
  </si>
  <si>
    <t>Veoauto jt.tr.vah.teenus</t>
  </si>
  <si>
    <t>Autobusside teenus</t>
  </si>
  <si>
    <t>3233-Üür-ja rent</t>
  </si>
  <si>
    <t>3233-Mitteeluruumidelt</t>
  </si>
  <si>
    <t>3233-Tulu vee ja elektri müügist,prügi</t>
  </si>
  <si>
    <t>3237-Õiguste müük</t>
  </si>
  <si>
    <t>Avalike rajatiste kasut.eest</t>
  </si>
  <si>
    <t>3500,352 toetused tegevuskuludeks</t>
  </si>
  <si>
    <t>350-Sihtotstarb.toetused jooksv.kul.</t>
  </si>
  <si>
    <t>Koolipiim, puuvili</t>
  </si>
  <si>
    <t>Kultuurkapital</t>
  </si>
  <si>
    <t>Kult.min.Muuseumi ülalpid.</t>
  </si>
  <si>
    <t>maj.komm./  kult.ministeerium</t>
  </si>
  <si>
    <t>Rahandusministeerium-õppelaen</t>
  </si>
  <si>
    <t xml:space="preserve">Lääne-Eesti Päästekeskus </t>
  </si>
  <si>
    <t>Maavalitsus</t>
  </si>
  <si>
    <t>Toetused muudelt residentidelt</t>
  </si>
  <si>
    <t>toet.valitsussekt.kuuluvalt  SA</t>
  </si>
  <si>
    <t>352 -Saadud mittesihtotstarb.fin.</t>
  </si>
  <si>
    <t>Riigieelarvest tasandusfondi § 4 lg 1</t>
  </si>
  <si>
    <t>Toimetulekutoetus VV eelarve § 4 lg 1</t>
  </si>
  <si>
    <t xml:space="preserve">Saareliste valdade toetus      </t>
  </si>
  <si>
    <t>Hariduskuludeks            § 4  lg 1</t>
  </si>
  <si>
    <t>Toimetuleku korrald.kulu</t>
  </si>
  <si>
    <t>Koolitoit  VV eelarve § 4 lg 1</t>
  </si>
  <si>
    <t>382,388 Muud tegevustulud kokku</t>
  </si>
  <si>
    <t>3825-Tulud loodusressursside kasut</t>
  </si>
  <si>
    <t>Kaevandamisõiguse tasu</t>
  </si>
  <si>
    <t>Tasu vee erikasutusest</t>
  </si>
  <si>
    <t>3882 Olmejäätmete saastetasu</t>
  </si>
  <si>
    <t>2014.EA</t>
  </si>
  <si>
    <t>2014 TEG</t>
  </si>
  <si>
    <t>2015 EA</t>
  </si>
  <si>
    <t>Lepingulised töötasud</t>
  </si>
  <si>
    <t>toiduainete kulu, toitlustusteenused</t>
  </si>
  <si>
    <t>meditsiinikulud</t>
  </si>
  <si>
    <t>kultuuri-ja vabaaja sisustamine</t>
  </si>
  <si>
    <t xml:space="preserve">sotsiaalteenused (Kuressaare Väikelastekodu) </t>
  </si>
  <si>
    <t xml:space="preserve">    s.h.lasteaia kohatasu vanematelt </t>
  </si>
  <si>
    <t xml:space="preserve">    s.h.lasteaia kohatasu teistelt OV</t>
  </si>
  <si>
    <t xml:space="preserve">Lasteaia kohatasud </t>
  </si>
  <si>
    <t>VEETRANSPORT</t>
  </si>
  <si>
    <t xml:space="preserve">rajatiste majandamiskulud Kesse </t>
  </si>
  <si>
    <t>3227-Tulud päästeteenitus teg.</t>
  </si>
  <si>
    <t>Tulu päästeteenistuse kvartalitasud</t>
  </si>
  <si>
    <t>3238 Muu kaupade ja teenuste müük</t>
  </si>
  <si>
    <t>kasvupinnas, muld</t>
  </si>
  <si>
    <t>esinduskulud valla juubel</t>
  </si>
  <si>
    <t>Geopargi liikmemaks</t>
  </si>
  <si>
    <t>muu majanduskulud</t>
  </si>
  <si>
    <t>SAMuhu Hooldekeskuse teenus</t>
  </si>
  <si>
    <t>KIK Liiva pargi hoolduskava</t>
  </si>
  <si>
    <t>muud majandamiskulud</t>
  </si>
  <si>
    <t>Tulud päästeteenistuselt</t>
  </si>
  <si>
    <t>muu kaupade ja teenuste müük</t>
  </si>
  <si>
    <t>õppevahendite ja koolituse kulud munitsipaal</t>
  </si>
  <si>
    <t>õppevahendite ja koolituse kulud huvitegevus</t>
  </si>
  <si>
    <t xml:space="preserve">        tagatisrahade tagastamine</t>
  </si>
  <si>
    <t xml:space="preserve">        tulud üldvalitsemisest</t>
  </si>
  <si>
    <t>2016 EA</t>
  </si>
  <si>
    <t>2015 TEG</t>
  </si>
  <si>
    <t>Teede korrashoiuks</t>
  </si>
  <si>
    <t xml:space="preserve"> s.h teede korrashoiuks</t>
  </si>
  <si>
    <t>Meditsiinikulud ja hügieenitarbed</t>
  </si>
  <si>
    <t>töövõtulepingu alusel töötasu</t>
  </si>
  <si>
    <t>Teeme Ära sihtfinantseerimine</t>
  </si>
  <si>
    <t>inventari kulud</t>
  </si>
  <si>
    <t xml:space="preserve">Saare MV Siseturv vabataht. </t>
  </si>
  <si>
    <t>EAS toetus lasteaia köögile</t>
  </si>
  <si>
    <t>KREDEX toetus HK hoonele</t>
  </si>
  <si>
    <t xml:space="preserve">      parve rent</t>
  </si>
  <si>
    <t xml:space="preserve">      Maa rent</t>
  </si>
  <si>
    <t>Tulu väljasõidutasud jm tasud</t>
  </si>
  <si>
    <t>Muud tulud</t>
  </si>
  <si>
    <t>5515</t>
  </si>
  <si>
    <t>invetari kulud</t>
  </si>
  <si>
    <t>administreerimiskulud</t>
  </si>
  <si>
    <t>lähetused, muud kulud</t>
  </si>
  <si>
    <t>antud toetused</t>
  </si>
  <si>
    <t>Utajärvi stipendium</t>
  </si>
  <si>
    <t>Põhivara soetuseks saadav sihtfinants.lasteaia köök</t>
  </si>
  <si>
    <t>01700</t>
  </si>
  <si>
    <t>EELARVE MAHT</t>
  </si>
  <si>
    <t>2017 EA</t>
  </si>
  <si>
    <t>Tulud elamu-kommunaal alalt</t>
  </si>
  <si>
    <t>muud majandamiskulud (Kuressaare VV)</t>
  </si>
  <si>
    <t>Mitmesugused maj.kulud külavanematele</t>
  </si>
  <si>
    <t>töötasu VÕS leping</t>
  </si>
  <si>
    <t>ambulatooriumi rekonstrueerimine</t>
  </si>
  <si>
    <t>Põhivara soetuseks saadav sihtfinantseerimine EAS (+)</t>
  </si>
  <si>
    <t>Veetransport arendusprojekt (Kesse paadisild)</t>
  </si>
  <si>
    <t>arvestatakse majanduskuludes</t>
  </si>
  <si>
    <t>ELAMU-JA KOMMUNAALMAJANDUS</t>
  </si>
  <si>
    <t>heakord (murutraktor)</t>
  </si>
  <si>
    <t>muuseum- 
 museaalid</t>
  </si>
  <si>
    <t>VÕS lepinguline töötasu</t>
  </si>
  <si>
    <t>1.ja 2.lugemise
muutus</t>
  </si>
  <si>
    <t>jäätmehoolduse arendamine</t>
  </si>
  <si>
    <t>raske ja sügava puudega lastehoiuteenuse toetus</t>
  </si>
  <si>
    <t xml:space="preserve"> sh.jäätmehoolduse arendamine</t>
  </si>
  <si>
    <t xml:space="preserve"> sh raske ja sügava puudega lastehoiuteenuse toetus</t>
  </si>
  <si>
    <t>09510</t>
  </si>
  <si>
    <t>NOORTE HUVIHARIDUS JA HUVITEGEVUS 
(endine 08105 MUUSIKAKOOL)</t>
  </si>
  <si>
    <t>Suletud 
uus TA 09510</t>
  </si>
  <si>
    <t>09400</t>
  </si>
  <si>
    <t>KOLMANDA TASEME HARIDUS 
(endine TA 09800 art 41 stipendiumid)</t>
  </si>
  <si>
    <t>09500</t>
  </si>
  <si>
    <t>TÄISKASVANUTE TÄIENDKOOLITUS
(endine TA 09800 art 55 täiskasvanute koolitused)</t>
  </si>
  <si>
    <t>Suletud 
uus TA 09400 ja TA 09500</t>
  </si>
  <si>
    <t>MUU VABA AEG, KULTUUR JA RELIGIOON
(endine TA 08209 seltsitegevus)</t>
  </si>
  <si>
    <t>Suletud 
uus TA 08600</t>
  </si>
  <si>
    <t>082021</t>
  </si>
  <si>
    <t>HELLAMAA  KÜLAKESKUS 
Rahvakultuur</t>
  </si>
  <si>
    <t>082022</t>
  </si>
  <si>
    <t>KULTUURIÜRITUSED
Rahvakultuur</t>
  </si>
  <si>
    <t>Suletud 
uus TA 082022</t>
  </si>
  <si>
    <t>Suletud 
uus TA 082021</t>
  </si>
  <si>
    <t>05101</t>
  </si>
  <si>
    <t>AVALIKE ALADE PUHASTUS</t>
  </si>
  <si>
    <t>raske ja sügava puudega lastele 
sots.teenused</t>
  </si>
  <si>
    <t>stipendiumid üliõpilastele</t>
  </si>
  <si>
    <t>EAS väike saarte programm</t>
  </si>
  <si>
    <t>spordihalli aknad</t>
  </si>
  <si>
    <t>2.ja 3 lug muutus</t>
  </si>
  <si>
    <t>MUHU  VALLA  2018. aasta  EELARVE</t>
  </si>
  <si>
    <t>2017 TEG</t>
  </si>
  <si>
    <t>2018 EA 
1.lugemine</t>
  </si>
  <si>
    <t>2018 EA 
2.lugemine</t>
  </si>
  <si>
    <t>2018 EA 3.lugemine</t>
  </si>
  <si>
    <t>% võrreldes
 2017 EA-ga</t>
  </si>
  <si>
    <t xml:space="preserve"> MUUSIKAKOOL (suletud uus TA 09510)</t>
  </si>
  <si>
    <t>HELLAMAA  KÜLAKESKUS (suletud uus TA 082021)</t>
  </si>
  <si>
    <t>KULTUURIÜRITUSED (suletud)</t>
  </si>
  <si>
    <t>SELTSITEGEVUS - KÜLALIIKUMINE (suletud)</t>
  </si>
  <si>
    <t>MUUD HARIDUSKULUD (suletud uued 09400,09500)</t>
  </si>
  <si>
    <t>2018 EA 1.lug</t>
  </si>
  <si>
    <t>Tugiisiku teenuse osutamisest</t>
  </si>
  <si>
    <t>huvitegevuse toetus</t>
  </si>
  <si>
    <t>lasteaiaõpetajate palgatoetus</t>
  </si>
  <si>
    <t xml:space="preserve"> sh huvitegevuse toetus</t>
  </si>
  <si>
    <t xml:space="preserve"> sh lasteaia õpetajate palgatoetus</t>
  </si>
  <si>
    <t>HALJASTUS - HEAKORD (SULETUD 01.01.2018)</t>
  </si>
  <si>
    <t>riigilt saadud rahast 25000.- avalike alade all</t>
  </si>
  <si>
    <t>lisandub heakorra all olnud maj.kulud</t>
  </si>
  <si>
    <t>Eri- ja vormiriietus</t>
  </si>
  <si>
    <t>SULETUD</t>
  </si>
  <si>
    <t>üürile antud kinnistute majandamiskulud</t>
  </si>
  <si>
    <t xml:space="preserve">vajalik eraldi eelarvestada üürile antud kinnist maj.kulud. </t>
  </si>
  <si>
    <t>Liites 2 rida (212+213) kokku, saab eelmise aasta nr.</t>
  </si>
  <si>
    <t xml:space="preserve">Mittendorfi pension </t>
  </si>
  <si>
    <t>Eemu laudvooder</t>
  </si>
  <si>
    <t>SOL (erinevad liikmemaksud)</t>
  </si>
  <si>
    <t>2017 EA lõplik</t>
  </si>
  <si>
    <t>sotsiaaltoetuste ja -teenuste osutamise toetus</t>
  </si>
  <si>
    <t>asendus-ja järelhooldusteenuse toetus</t>
  </si>
  <si>
    <t>Matusetoetus</t>
  </si>
  <si>
    <t>Rahvastikutomingute kulude hüvitis</t>
  </si>
  <si>
    <t xml:space="preserve"> sh matusetoetus</t>
  </si>
  <si>
    <t xml:space="preserve"> sh rahvastikutoimingute kulude hüvitis</t>
  </si>
  <si>
    <t xml:space="preserve"> sh sotsiaaltoetuste ja -teenuste osutamise toetus</t>
  </si>
  <si>
    <t xml:space="preserve"> sh asendus-ja järelhooldusteenuse toetus</t>
  </si>
  <si>
    <t>huvitegevuse üritused</t>
  </si>
  <si>
    <t>tasandusfondist saarevahi töötasu</t>
  </si>
  <si>
    <t>25000.- teede raha</t>
  </si>
  <si>
    <t>kabemale sees ja juhataja aste 14</t>
  </si>
  <si>
    <t>huvitegevuse toetuse arvelt</t>
  </si>
  <si>
    <t>riigilt matusetoetus</t>
  </si>
  <si>
    <t>vallavalitsus vallamaja rekonstrueerimisprojekt</t>
  </si>
  <si>
    <t>Liiva keskuse arendamine</t>
  </si>
  <si>
    <t>Hellamaa Külakeskuse projekteerimine</t>
  </si>
  <si>
    <t>lasteaia rühma renoveerimine</t>
  </si>
  <si>
    <t>põhikool tuletõkkesein</t>
  </si>
  <si>
    <t>Rahandusministeerium tuletõkkesein</t>
  </si>
  <si>
    <t>hajaasustuse programmi toetus</t>
  </si>
  <si>
    <t>% võrreldes 2017
 tegelikuga</t>
  </si>
  <si>
    <t>hooldekodu vana hoone parendus 2017</t>
  </si>
  <si>
    <t>kalmistuportaal Haudi</t>
  </si>
  <si>
    <t>Lastehoiteenus 4 kuud</t>
  </si>
  <si>
    <t>lastehoiuteenus 2000.-</t>
  </si>
  <si>
    <t>lastehoiuteenus 500.-</t>
  </si>
  <si>
    <t>250 lastehoiuteenuselt</t>
  </si>
  <si>
    <t>TA suletud, kulud avalike alade all</t>
  </si>
  <si>
    <t>450 lastehoiuteenuselt</t>
  </si>
  <si>
    <t xml:space="preserve">  sh hajaasustuse programm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</si>
</sst>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k_r_-;\-* #,##0.00\ _k_r_-;_-* &quot;-&quot;??\ _k_r_-;_-@_-"/>
    <numFmt numFmtId="166" formatCode="0.0%"/>
  </numFmts>
  <fonts count="45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57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i/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sz val="11"/>
      <name val="Times New Roman"/>
      <family val="1"/>
      <charset val="186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i/>
      <sz val="9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sz val="10"/>
      <color rgb="FFFF0000"/>
      <name val="Arial"/>
      <family val="2"/>
      <charset val="186"/>
    </font>
    <font>
      <b/>
      <sz val="10"/>
      <color theme="9" tint="-0.249977111117893"/>
      <name val="Arial"/>
      <family val="2"/>
      <charset val="186"/>
    </font>
    <font>
      <b/>
      <sz val="10"/>
      <name val="=="/>
      <charset val="186"/>
    </font>
    <font>
      <b/>
      <i/>
      <sz val="9"/>
      <name val="Times New Roman"/>
      <family val="1"/>
      <charset val="186"/>
    </font>
    <font>
      <i/>
      <sz val="9"/>
      <color theme="1"/>
      <name val="Arial"/>
      <family val="2"/>
      <charset val="186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b/>
      <i/>
      <sz val="11"/>
      <name val="Times New Roman"/>
      <family val="1"/>
    </font>
    <font>
      <i/>
      <sz val="11"/>
      <name val="Arial"/>
      <family val="2"/>
      <charset val="186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66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95">
    <xf numFmtId="0" fontId="0" fillId="0" borderId="0" xfId="0"/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6" borderId="0" xfId="0" applyFill="1"/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3" fontId="4" fillId="7" borderId="2" xfId="0" applyNumberFormat="1" applyFont="1" applyFill="1" applyBorder="1" applyAlignment="1"/>
    <xf numFmtId="49" fontId="4" fillId="4" borderId="2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3" fontId="4" fillId="4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3" fillId="0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0" borderId="2" xfId="0" applyFont="1" applyFill="1" applyBorder="1" applyAlignment="1">
      <alignment horizontal="right"/>
    </xf>
    <xf numFmtId="2" fontId="5" fillId="0" borderId="2" xfId="0" applyNumberFormat="1" applyFont="1" applyFill="1" applyBorder="1" applyAlignment="1"/>
    <xf numFmtId="1" fontId="5" fillId="0" borderId="2" xfId="0" applyNumberFormat="1" applyFont="1" applyFill="1" applyBorder="1" applyAlignment="1">
      <alignment horizontal="right"/>
    </xf>
    <xf numFmtId="49" fontId="2" fillId="6" borderId="2" xfId="0" applyNumberFormat="1" applyFont="1" applyFill="1" applyBorder="1" applyAlignment="1"/>
    <xf numFmtId="3" fontId="2" fillId="7" borderId="2" xfId="0" applyNumberFormat="1" applyFont="1" applyFill="1" applyBorder="1" applyAlignment="1">
      <alignment horizontal="right"/>
    </xf>
    <xf numFmtId="49" fontId="4" fillId="6" borderId="2" xfId="0" applyNumberFormat="1" applyFont="1" applyFill="1" applyBorder="1" applyAlignment="1"/>
    <xf numFmtId="49" fontId="4" fillId="8" borderId="2" xfId="0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49" fontId="3" fillId="9" borderId="2" xfId="0" applyNumberFormat="1" applyFont="1" applyFill="1" applyBorder="1" applyAlignment="1"/>
    <xf numFmtId="0" fontId="4" fillId="9" borderId="2" xfId="0" applyFont="1" applyFill="1" applyBorder="1" applyAlignment="1"/>
    <xf numFmtId="0" fontId="4" fillId="9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3" fontId="4" fillId="0" borderId="2" xfId="2" applyNumberFormat="1" applyFont="1" applyFill="1" applyBorder="1" applyAlignment="1"/>
    <xf numFmtId="0" fontId="6" fillId="6" borderId="2" xfId="0" applyFont="1" applyFill="1" applyBorder="1" applyAlignment="1"/>
    <xf numFmtId="0" fontId="6" fillId="9" borderId="2" xfId="0" applyFont="1" applyFill="1" applyBorder="1" applyAlignment="1"/>
    <xf numFmtId="0" fontId="2" fillId="9" borderId="2" xfId="0" applyFont="1" applyFill="1" applyBorder="1" applyAlignment="1"/>
    <xf numFmtId="3" fontId="2" fillId="9" borderId="2" xfId="2" applyNumberFormat="1" applyFont="1" applyFill="1" applyBorder="1" applyAlignment="1"/>
    <xf numFmtId="49" fontId="6" fillId="10" borderId="2" xfId="0" applyNumberFormat="1" applyFont="1" applyFill="1" applyBorder="1" applyAlignment="1"/>
    <xf numFmtId="0" fontId="4" fillId="10" borderId="2" xfId="0" applyFont="1" applyFill="1" applyBorder="1" applyAlignment="1"/>
    <xf numFmtId="0" fontId="4" fillId="10" borderId="2" xfId="0" applyFont="1" applyFill="1" applyBorder="1" applyAlignment="1">
      <alignment horizontal="left"/>
    </xf>
    <xf numFmtId="49" fontId="6" fillId="6" borderId="2" xfId="0" applyNumberFormat="1" applyFont="1" applyFill="1" applyBorder="1" applyAlignment="1"/>
    <xf numFmtId="0" fontId="4" fillId="8" borderId="2" xfId="0" applyFont="1" applyFill="1" applyBorder="1" applyAlignment="1"/>
    <xf numFmtId="0" fontId="4" fillId="8" borderId="2" xfId="0" applyFont="1" applyFill="1" applyBorder="1" applyAlignment="1">
      <alignment horizontal="left"/>
    </xf>
    <xf numFmtId="49" fontId="6" fillId="9" borderId="2" xfId="0" applyNumberFormat="1" applyFont="1" applyFill="1" applyBorder="1" applyAlignment="1"/>
    <xf numFmtId="49" fontId="4" fillId="9" borderId="2" xfId="0" applyNumberFormat="1" applyFont="1" applyFill="1" applyBorder="1" applyAlignment="1"/>
    <xf numFmtId="0" fontId="4" fillId="9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3" fillId="9" borderId="2" xfId="0" applyFont="1" applyFill="1" applyBorder="1" applyAlignment="1"/>
    <xf numFmtId="0" fontId="2" fillId="0" borderId="2" xfId="0" applyFont="1" applyFill="1" applyBorder="1" applyAlignment="1"/>
    <xf numFmtId="0" fontId="4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/>
    <xf numFmtId="49" fontId="3" fillId="6" borderId="2" xfId="0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6" borderId="2" xfId="0" applyFont="1" applyFill="1" applyBorder="1" applyAlignment="1"/>
    <xf numFmtId="0" fontId="2" fillId="5" borderId="2" xfId="0" applyFont="1" applyFill="1" applyBorder="1" applyAlignment="1"/>
    <xf numFmtId="49" fontId="6" fillId="4" borderId="2" xfId="0" applyNumberFormat="1" applyFont="1" applyFill="1" applyBorder="1" applyAlignment="1"/>
    <xf numFmtId="0" fontId="6" fillId="4" borderId="2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3" fontId="6" fillId="5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/>
    <xf numFmtId="0" fontId="8" fillId="4" borderId="2" xfId="0" applyFont="1" applyFill="1" applyBorder="1" applyAlignment="1"/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/>
    <xf numFmtId="0" fontId="2" fillId="11" borderId="2" xfId="0" applyFont="1" applyFill="1" applyBorder="1" applyAlignment="1"/>
    <xf numFmtId="3" fontId="2" fillId="11" borderId="2" xfId="0" applyNumberFormat="1" applyFont="1" applyFill="1" applyBorder="1" applyAlignment="1"/>
    <xf numFmtId="0" fontId="11" fillId="9" borderId="2" xfId="0" applyFont="1" applyFill="1" applyBorder="1" applyAlignment="1">
      <alignment horizontal="left"/>
    </xf>
    <xf numFmtId="0" fontId="0" fillId="0" borderId="2" xfId="0" applyBorder="1"/>
    <xf numFmtId="3" fontId="0" fillId="0" borderId="2" xfId="0" applyNumberFormat="1" applyBorder="1"/>
    <xf numFmtId="0" fontId="0" fillId="6" borderId="2" xfId="0" applyFill="1" applyBorder="1"/>
    <xf numFmtId="49" fontId="10" fillId="9" borderId="2" xfId="0" applyNumberFormat="1" applyFont="1" applyFill="1" applyBorder="1" applyAlignment="1"/>
    <xf numFmtId="0" fontId="11" fillId="9" borderId="2" xfId="0" applyFont="1" applyFill="1" applyBorder="1" applyAlignment="1">
      <alignment horizontal="center"/>
    </xf>
    <xf numFmtId="0" fontId="14" fillId="0" borderId="2" xfId="0" applyFont="1" applyBorder="1"/>
    <xf numFmtId="0" fontId="12" fillId="9" borderId="2" xfId="0" applyFont="1" applyFill="1" applyBorder="1" applyAlignment="1">
      <alignment horizontal="center"/>
    </xf>
    <xf numFmtId="49" fontId="2" fillId="9" borderId="2" xfId="0" applyNumberFormat="1" applyFont="1" applyFill="1" applyBorder="1" applyAlignment="1"/>
    <xf numFmtId="0" fontId="11" fillId="9" borderId="2" xfId="0" applyFont="1" applyFill="1" applyBorder="1" applyAlignment="1"/>
    <xf numFmtId="3" fontId="16" fillId="0" borderId="2" xfId="0" applyNumberFormat="1" applyFont="1" applyBorder="1"/>
    <xf numFmtId="3" fontId="0" fillId="6" borderId="2" xfId="0" applyNumberFormat="1" applyFill="1" applyBorder="1"/>
    <xf numFmtId="3" fontId="14" fillId="6" borderId="2" xfId="0" applyNumberFormat="1" applyFont="1" applyFill="1" applyBorder="1"/>
    <xf numFmtId="3" fontId="0" fillId="10" borderId="2" xfId="0" applyNumberFormat="1" applyFill="1" applyBorder="1"/>
    <xf numFmtId="3" fontId="9" fillId="0" borderId="2" xfId="0" applyNumberFormat="1" applyFont="1" applyBorder="1"/>
    <xf numFmtId="3" fontId="4" fillId="4" borderId="5" xfId="0" applyNumberFormat="1" applyFont="1" applyFill="1" applyBorder="1" applyAlignment="1"/>
    <xf numFmtId="3" fontId="14" fillId="0" borderId="2" xfId="0" applyNumberFormat="1" applyFont="1" applyBorder="1"/>
    <xf numFmtId="0" fontId="4" fillId="0" borderId="3" xfId="0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3" xfId="0" applyFont="1" applyFill="1" applyBorder="1" applyAlignment="1">
      <alignment horizontal="right"/>
    </xf>
    <xf numFmtId="1" fontId="19" fillId="13" borderId="2" xfId="0" applyNumberFormat="1" applyFont="1" applyFill="1" applyBorder="1" applyAlignment="1">
      <alignment horizontal="right"/>
    </xf>
    <xf numFmtId="0" fontId="19" fillId="13" borderId="2" xfId="0" applyFont="1" applyFill="1" applyBorder="1" applyAlignment="1"/>
    <xf numFmtId="3" fontId="2" fillId="13" borderId="2" xfId="0" applyNumberFormat="1" applyFont="1" applyFill="1" applyBorder="1" applyAlignment="1"/>
    <xf numFmtId="0" fontId="19" fillId="13" borderId="2" xfId="0" applyFont="1" applyFill="1" applyBorder="1" applyAlignment="1">
      <alignment horizontal="right"/>
    </xf>
    <xf numFmtId="49" fontId="6" fillId="14" borderId="2" xfId="0" applyNumberFormat="1" applyFont="1" applyFill="1" applyBorder="1" applyAlignment="1"/>
    <xf numFmtId="0" fontId="6" fillId="14" borderId="2" xfId="0" applyFont="1" applyFill="1" applyBorder="1" applyAlignment="1"/>
    <xf numFmtId="49" fontId="5" fillId="14" borderId="2" xfId="0" applyNumberFormat="1" applyFont="1" applyFill="1" applyBorder="1" applyAlignment="1">
      <alignment horizontal="left"/>
    </xf>
    <xf numFmtId="49" fontId="6" fillId="15" borderId="2" xfId="0" applyNumberFormat="1" applyFont="1" applyFill="1" applyBorder="1" applyAlignment="1"/>
    <xf numFmtId="0" fontId="6" fillId="15" borderId="2" xfId="0" applyFont="1" applyFill="1" applyBorder="1" applyAlignment="1"/>
    <xf numFmtId="49" fontId="6" fillId="16" borderId="2" xfId="0" applyNumberFormat="1" applyFont="1" applyFill="1" applyBorder="1" applyAlignment="1"/>
    <xf numFmtId="0" fontId="6" fillId="16" borderId="2" xfId="0" applyFont="1" applyFill="1" applyBorder="1" applyAlignment="1"/>
    <xf numFmtId="0" fontId="19" fillId="16" borderId="2" xfId="0" applyFont="1" applyFill="1" applyBorder="1" applyAlignment="1"/>
    <xf numFmtId="49" fontId="19" fillId="16" borderId="2" xfId="0" applyNumberFormat="1" applyFont="1" applyFill="1" applyBorder="1" applyAlignment="1">
      <alignment horizontal="left"/>
    </xf>
    <xf numFmtId="3" fontId="20" fillId="16" borderId="2" xfId="0" applyNumberFormat="1" applyFont="1" applyFill="1" applyBorder="1"/>
    <xf numFmtId="0" fontId="7" fillId="15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3" fontId="9" fillId="6" borderId="2" xfId="0" applyNumberFormat="1" applyFont="1" applyFill="1" applyBorder="1"/>
    <xf numFmtId="0" fontId="4" fillId="6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4" fillId="0" borderId="0" xfId="0" applyFont="1" applyBorder="1"/>
    <xf numFmtId="0" fontId="9" fillId="0" borderId="0" xfId="0" applyFont="1" applyBorder="1"/>
    <xf numFmtId="0" fontId="0" fillId="0" borderId="6" xfId="0" applyBorder="1"/>
    <xf numFmtId="0" fontId="0" fillId="2" borderId="2" xfId="0" applyFill="1" applyBorder="1"/>
    <xf numFmtId="0" fontId="0" fillId="0" borderId="2" xfId="0" applyFill="1" applyBorder="1"/>
    <xf numFmtId="0" fontId="14" fillId="0" borderId="2" xfId="0" applyFont="1" applyFill="1" applyBorder="1"/>
    <xf numFmtId="0" fontId="9" fillId="0" borderId="2" xfId="0" applyFont="1" applyFill="1" applyBorder="1"/>
    <xf numFmtId="0" fontId="20" fillId="8" borderId="2" xfId="0" applyFont="1" applyFill="1" applyBorder="1"/>
    <xf numFmtId="3" fontId="20" fillId="8" borderId="2" xfId="0" applyNumberFormat="1" applyFont="1" applyFill="1" applyBorder="1"/>
    <xf numFmtId="0" fontId="9" fillId="8" borderId="2" xfId="0" applyFont="1" applyFill="1" applyBorder="1"/>
    <xf numFmtId="3" fontId="9" fillId="8" borderId="2" xfId="0" applyNumberFormat="1" applyFont="1" applyFill="1" applyBorder="1"/>
    <xf numFmtId="3" fontId="0" fillId="17" borderId="2" xfId="0" applyNumberFormat="1" applyFill="1" applyBorder="1"/>
    <xf numFmtId="3" fontId="0" fillId="2" borderId="2" xfId="0" applyNumberFormat="1" applyFill="1" applyBorder="1"/>
    <xf numFmtId="3" fontId="0" fillId="12" borderId="2" xfId="0" applyNumberFormat="1" applyFill="1" applyBorder="1"/>
    <xf numFmtId="0" fontId="0" fillId="8" borderId="2" xfId="0" applyFill="1" applyBorder="1"/>
    <xf numFmtId="3" fontId="0" fillId="8" borderId="2" xfId="0" applyNumberFormat="1" applyFill="1" applyBorder="1"/>
    <xf numFmtId="3" fontId="0" fillId="18" borderId="2" xfId="0" applyNumberFormat="1" applyFill="1" applyBorder="1"/>
    <xf numFmtId="3" fontId="14" fillId="2" borderId="2" xfId="0" applyNumberFormat="1" applyFont="1" applyFill="1" applyBorder="1"/>
    <xf numFmtId="3" fontId="14" fillId="12" borderId="2" xfId="0" applyNumberFormat="1" applyFont="1" applyFill="1" applyBorder="1"/>
    <xf numFmtId="0" fontId="9" fillId="0" borderId="2" xfId="0" applyFont="1" applyBorder="1"/>
    <xf numFmtId="0" fontId="0" fillId="12" borderId="2" xfId="0" applyFill="1" applyBorder="1"/>
    <xf numFmtId="0" fontId="14" fillId="6" borderId="2" xfId="0" applyFont="1" applyFill="1" applyBorder="1"/>
    <xf numFmtId="3" fontId="0" fillId="19" borderId="2" xfId="0" applyNumberFormat="1" applyFill="1" applyBorder="1"/>
    <xf numFmtId="0" fontId="20" fillId="6" borderId="0" xfId="0" applyFont="1" applyFill="1" applyBorder="1"/>
    <xf numFmtId="3" fontId="18" fillId="6" borderId="0" xfId="0" applyNumberFormat="1" applyFont="1" applyFill="1" applyBorder="1"/>
    <xf numFmtId="3" fontId="20" fillId="6" borderId="0" xfId="0" applyNumberFormat="1" applyFont="1" applyFill="1" applyBorder="1"/>
    <xf numFmtId="0" fontId="14" fillId="6" borderId="0" xfId="0" applyFont="1" applyFill="1" applyBorder="1"/>
    <xf numFmtId="3" fontId="9" fillId="6" borderId="0" xfId="0" applyNumberFormat="1" applyFont="1" applyFill="1" applyBorder="1"/>
    <xf numFmtId="3" fontId="14" fillId="6" borderId="0" xfId="0" applyNumberFormat="1" applyFont="1" applyFill="1" applyBorder="1"/>
    <xf numFmtId="3" fontId="0" fillId="6" borderId="0" xfId="0" applyNumberFormat="1" applyFill="1" applyBorder="1"/>
    <xf numFmtId="0" fontId="9" fillId="6" borderId="0" xfId="0" applyFont="1" applyFill="1" applyBorder="1"/>
    <xf numFmtId="0" fontId="0" fillId="6" borderId="0" xfId="0" applyFill="1" applyBorder="1"/>
    <xf numFmtId="3" fontId="14" fillId="0" borderId="0" xfId="0" applyNumberFormat="1" applyFont="1" applyBorder="1"/>
    <xf numFmtId="3" fontId="0" fillId="0" borderId="0" xfId="0" applyNumberFormat="1" applyBorder="1"/>
    <xf numFmtId="3" fontId="0" fillId="2" borderId="0" xfId="0" applyNumberFormat="1" applyFill="1" applyBorder="1"/>
    <xf numFmtId="49" fontId="23" fillId="9" borderId="2" xfId="0" applyNumberFormat="1" applyFont="1" applyFill="1" applyBorder="1" applyAlignment="1"/>
    <xf numFmtId="0" fontId="24" fillId="9" borderId="2" xfId="0" applyFont="1" applyFill="1" applyBorder="1" applyAlignment="1"/>
    <xf numFmtId="0" fontId="24" fillId="9" borderId="2" xfId="0" applyFont="1" applyFill="1" applyBorder="1" applyAlignment="1">
      <alignment horizontal="center"/>
    </xf>
    <xf numFmtId="3" fontId="24" fillId="9" borderId="2" xfId="0" applyNumberFormat="1" applyFont="1" applyFill="1" applyBorder="1" applyAlignment="1"/>
    <xf numFmtId="165" fontId="0" fillId="0" borderId="2" xfId="0" applyNumberFormat="1" applyBorder="1"/>
    <xf numFmtId="165" fontId="0" fillId="6" borderId="2" xfId="0" applyNumberFormat="1" applyFill="1" applyBorder="1"/>
    <xf numFmtId="0" fontId="6" fillId="0" borderId="7" xfId="0" applyFont="1" applyFill="1" applyBorder="1" applyAlignment="1"/>
    <xf numFmtId="3" fontId="14" fillId="7" borderId="2" xfId="0" applyNumberFormat="1" applyFont="1" applyFill="1" applyBorder="1"/>
    <xf numFmtId="3" fontId="25" fillId="0" borderId="2" xfId="0" applyNumberFormat="1" applyFont="1" applyBorder="1"/>
    <xf numFmtId="3" fontId="0" fillId="0" borderId="0" xfId="0" applyNumberFormat="1" applyFill="1" applyBorder="1"/>
    <xf numFmtId="0" fontId="0" fillId="0" borderId="0" xfId="0"/>
    <xf numFmtId="3" fontId="4" fillId="0" borderId="2" xfId="0" applyNumberFormat="1" applyFont="1" applyFill="1" applyBorder="1" applyAlignment="1"/>
    <xf numFmtId="49" fontId="3" fillId="0" borderId="2" xfId="0" applyNumberFormat="1" applyFont="1" applyFill="1" applyBorder="1" applyAlignment="1"/>
    <xf numFmtId="3" fontId="6" fillId="0" borderId="2" xfId="0" applyNumberFormat="1" applyFont="1" applyFill="1" applyBorder="1" applyAlignment="1"/>
    <xf numFmtId="3" fontId="4" fillId="8" borderId="2" xfId="0" applyNumberFormat="1" applyFont="1" applyFill="1" applyBorder="1" applyAlignment="1">
      <alignment horizontal="right"/>
    </xf>
    <xf numFmtId="3" fontId="4" fillId="9" borderId="2" xfId="0" applyNumberFormat="1" applyFont="1" applyFill="1" applyBorder="1" applyAlignment="1"/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6" borderId="2" xfId="0" applyFont="1" applyFill="1" applyBorder="1" applyAlignment="1"/>
    <xf numFmtId="3" fontId="4" fillId="8" borderId="2" xfId="0" applyNumberFormat="1" applyFont="1" applyFill="1" applyBorder="1" applyAlignment="1"/>
    <xf numFmtId="3" fontId="4" fillId="6" borderId="2" xfId="0" applyNumberFormat="1" applyFont="1" applyFill="1" applyBorder="1" applyAlignment="1"/>
    <xf numFmtId="0" fontId="6" fillId="6" borderId="2" xfId="0" applyFont="1" applyFill="1" applyBorder="1" applyAlignment="1">
      <alignment horizontal="left"/>
    </xf>
    <xf numFmtId="3" fontId="2" fillId="9" borderId="2" xfId="0" applyNumberFormat="1" applyFont="1" applyFill="1" applyBorder="1" applyAlignment="1"/>
    <xf numFmtId="3" fontId="2" fillId="6" borderId="2" xfId="0" applyNumberFormat="1" applyFont="1" applyFill="1" applyBorder="1" applyAlignment="1"/>
    <xf numFmtId="0" fontId="2" fillId="0" borderId="2" xfId="0" applyFont="1" applyFill="1" applyBorder="1" applyAlignment="1"/>
    <xf numFmtId="3" fontId="2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/>
    <xf numFmtId="49" fontId="3" fillId="6" borderId="2" xfId="0" applyNumberFormat="1" applyFont="1" applyFill="1" applyBorder="1" applyAlignment="1"/>
    <xf numFmtId="3" fontId="2" fillId="5" borderId="2" xfId="0" applyNumberFormat="1" applyFont="1" applyFill="1" applyBorder="1" applyAlignment="1"/>
    <xf numFmtId="0" fontId="0" fillId="0" borderId="2" xfId="0" applyBorder="1"/>
    <xf numFmtId="3" fontId="0" fillId="0" borderId="2" xfId="0" applyNumberFormat="1" applyBorder="1"/>
    <xf numFmtId="3" fontId="2" fillId="7" borderId="2" xfId="0" applyNumberFormat="1" applyFont="1" applyFill="1" applyBorder="1" applyAlignment="1"/>
    <xf numFmtId="0" fontId="14" fillId="0" borderId="2" xfId="0" applyFont="1" applyBorder="1"/>
    <xf numFmtId="3" fontId="14" fillId="9" borderId="2" xfId="0" applyNumberFormat="1" applyFont="1" applyFill="1" applyBorder="1"/>
    <xf numFmtId="3" fontId="15" fillId="0" borderId="2" xfId="0" applyNumberFormat="1" applyFont="1" applyFill="1" applyBorder="1" applyAlignment="1"/>
    <xf numFmtId="3" fontId="17" fillId="9" borderId="2" xfId="0" applyNumberFormat="1" applyFont="1" applyFill="1" applyBorder="1"/>
    <xf numFmtId="3" fontId="17" fillId="0" borderId="2" xfId="0" applyNumberFormat="1" applyFont="1" applyBorder="1"/>
    <xf numFmtId="3" fontId="0" fillId="6" borderId="2" xfId="0" applyNumberFormat="1" applyFill="1" applyBorder="1"/>
    <xf numFmtId="3" fontId="14" fillId="6" borderId="2" xfId="0" applyNumberFormat="1" applyFont="1" applyFill="1" applyBorder="1"/>
    <xf numFmtId="3" fontId="14" fillId="0" borderId="2" xfId="0" applyNumberFormat="1" applyFont="1" applyBorder="1"/>
    <xf numFmtId="3" fontId="22" fillId="0" borderId="2" xfId="0" applyNumberFormat="1" applyFont="1" applyFill="1" applyBorder="1" applyAlignment="1"/>
    <xf numFmtId="3" fontId="9" fillId="6" borderId="2" xfId="0" applyNumberFormat="1" applyFont="1" applyFill="1" applyBorder="1"/>
    <xf numFmtId="3" fontId="0" fillId="0" borderId="0" xfId="0" applyNumberFormat="1" applyFill="1" applyBorder="1"/>
    <xf numFmtId="3" fontId="2" fillId="0" borderId="2" xfId="0" applyNumberFormat="1" applyFont="1" applyBorder="1"/>
    <xf numFmtId="164" fontId="0" fillId="0" borderId="2" xfId="0" applyNumberFormat="1" applyBorder="1"/>
    <xf numFmtId="0" fontId="18" fillId="0" borderId="0" xfId="0" applyFont="1"/>
    <xf numFmtId="164" fontId="2" fillId="6" borderId="2" xfId="0" applyNumberFormat="1" applyFont="1" applyFill="1" applyBorder="1" applyAlignment="1"/>
    <xf numFmtId="0" fontId="1" fillId="0" borderId="0" xfId="0" applyFont="1"/>
    <xf numFmtId="10" fontId="0" fillId="0" borderId="0" xfId="0" applyNumberFormat="1"/>
    <xf numFmtId="0" fontId="1" fillId="0" borderId="2" xfId="0" applyFont="1" applyBorder="1"/>
    <xf numFmtId="3" fontId="2" fillId="6" borderId="0" xfId="0" applyNumberFormat="1" applyFont="1" applyFill="1" applyBorder="1" applyAlignment="1"/>
    <xf numFmtId="3" fontId="26" fillId="6" borderId="2" xfId="0" applyNumberFormat="1" applyFont="1" applyFill="1" applyBorder="1"/>
    <xf numFmtId="3" fontId="1" fillId="0" borderId="2" xfId="0" applyNumberFormat="1" applyFont="1" applyFill="1" applyBorder="1" applyAlignment="1"/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3" fontId="20" fillId="20" borderId="2" xfId="0" applyNumberFormat="1" applyFont="1" applyFill="1" applyBorder="1"/>
    <xf numFmtId="0" fontId="1" fillId="0" borderId="0" xfId="0" applyFont="1" applyBorder="1"/>
    <xf numFmtId="3" fontId="0" fillId="0" borderId="3" xfId="0" applyNumberFormat="1" applyBorder="1"/>
    <xf numFmtId="49" fontId="5" fillId="0" borderId="2" xfId="0" applyNumberFormat="1" applyFont="1" applyFill="1" applyBorder="1" applyAlignment="1">
      <alignment horizontal="left" wrapText="1"/>
    </xf>
    <xf numFmtId="166" fontId="0" fillId="0" borderId="0" xfId="0" applyNumberFormat="1"/>
    <xf numFmtId="0" fontId="0" fillId="0" borderId="3" xfId="0" applyFill="1" applyBorder="1"/>
    <xf numFmtId="3" fontId="20" fillId="8" borderId="3" xfId="0" applyNumberFormat="1" applyFont="1" applyFill="1" applyBorder="1"/>
    <xf numFmtId="3" fontId="9" fillId="8" borderId="3" xfId="0" applyNumberFormat="1" applyFont="1" applyFill="1" applyBorder="1"/>
    <xf numFmtId="3" fontId="0" fillId="8" borderId="3" xfId="0" applyNumberFormat="1" applyFill="1" applyBorder="1"/>
    <xf numFmtId="3" fontId="14" fillId="0" borderId="3" xfId="0" applyNumberFormat="1" applyFont="1" applyBorder="1"/>
    <xf numFmtId="3" fontId="14" fillId="6" borderId="3" xfId="0" applyNumberFormat="1" applyFont="1" applyFill="1" applyBorder="1"/>
    <xf numFmtId="3" fontId="0" fillId="6" borderId="3" xfId="0" applyNumberFormat="1" applyFill="1" applyBorder="1"/>
    <xf numFmtId="0" fontId="0" fillId="0" borderId="3" xfId="0" applyBorder="1"/>
    <xf numFmtId="3" fontId="1" fillId="0" borderId="3" xfId="0" applyNumberFormat="1" applyFont="1" applyBorder="1"/>
    <xf numFmtId="164" fontId="31" fillId="9" borderId="2" xfId="0" applyNumberFormat="1" applyFont="1" applyFill="1" applyBorder="1"/>
    <xf numFmtId="164" fontId="14" fillId="9" borderId="2" xfId="0" applyNumberFormat="1" applyFont="1" applyFill="1" applyBorder="1"/>
    <xf numFmtId="164" fontId="14" fillId="0" borderId="2" xfId="0" applyNumberFormat="1" applyFont="1" applyBorder="1"/>
    <xf numFmtId="164" fontId="0" fillId="0" borderId="2" xfId="0" applyNumberFormat="1" applyBorder="1" applyAlignment="1"/>
    <xf numFmtId="3" fontId="0" fillId="0" borderId="8" xfId="0" applyNumberFormat="1" applyFill="1" applyBorder="1"/>
    <xf numFmtId="0" fontId="0" fillId="0" borderId="0" xfId="0" applyFill="1" applyBorder="1"/>
    <xf numFmtId="3" fontId="0" fillId="0" borderId="2" xfId="0" applyNumberFormat="1" applyBorder="1" applyAlignment="1">
      <alignment wrapText="1"/>
    </xf>
    <xf numFmtId="3" fontId="1" fillId="6" borderId="2" xfId="0" applyNumberFormat="1" applyFont="1" applyFill="1" applyBorder="1"/>
    <xf numFmtId="1" fontId="6" fillId="6" borderId="2" xfId="0" applyNumberFormat="1" applyFont="1" applyFill="1" applyBorder="1" applyAlignment="1">
      <alignment horizontal="right"/>
    </xf>
    <xf numFmtId="164" fontId="1" fillId="6" borderId="2" xfId="0" applyNumberFormat="1" applyFont="1" applyFill="1" applyBorder="1"/>
    <xf numFmtId="3" fontId="0" fillId="22" borderId="2" xfId="0" applyNumberFormat="1" applyFill="1" applyBorder="1"/>
    <xf numFmtId="0" fontId="4" fillId="9" borderId="2" xfId="0" applyFont="1" applyFill="1" applyBorder="1" applyAlignment="1">
      <alignment horizontal="center" wrapText="1"/>
    </xf>
    <xf numFmtId="3" fontId="4" fillId="9" borderId="2" xfId="0" applyNumberFormat="1" applyFont="1" applyFill="1" applyBorder="1" applyAlignment="1">
      <alignment wrapText="1"/>
    </xf>
    <xf numFmtId="3" fontId="21" fillId="0" borderId="2" xfId="0" applyNumberFormat="1" applyFont="1" applyBorder="1"/>
    <xf numFmtId="0" fontId="4" fillId="9" borderId="2" xfId="0" applyFont="1" applyFill="1" applyBorder="1" applyAlignment="1">
      <alignment wrapText="1"/>
    </xf>
    <xf numFmtId="0" fontId="2" fillId="9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0" fontId="0" fillId="0" borderId="0" xfId="0" applyNumberFormat="1" applyBorder="1"/>
    <xf numFmtId="164" fontId="1" fillId="0" borderId="2" xfId="0" applyNumberFormat="1" applyFont="1" applyBorder="1"/>
    <xf numFmtId="164" fontId="14" fillId="7" borderId="2" xfId="0" applyNumberFormat="1" applyFont="1" applyFill="1" applyBorder="1" applyAlignment="1"/>
    <xf numFmtId="164" fontId="14" fillId="21" borderId="2" xfId="0" applyNumberFormat="1" applyFont="1" applyFill="1" applyBorder="1" applyAlignment="1"/>
    <xf numFmtId="164" fontId="14" fillId="6" borderId="2" xfId="0" applyNumberFormat="1" applyFont="1" applyFill="1" applyBorder="1" applyAlignment="1"/>
    <xf numFmtId="164" fontId="14" fillId="13" borderId="2" xfId="0" applyNumberFormat="1" applyFont="1" applyFill="1" applyBorder="1" applyAlignment="1"/>
    <xf numFmtId="164" fontId="14" fillId="7" borderId="2" xfId="0" applyNumberFormat="1" applyFont="1" applyFill="1" applyBorder="1" applyAlignment="1">
      <alignment horizontal="right"/>
    </xf>
    <xf numFmtId="164" fontId="14" fillId="8" borderId="2" xfId="0" applyNumberFormat="1" applyFont="1" applyFill="1" applyBorder="1" applyAlignment="1">
      <alignment horizontal="right"/>
    </xf>
    <xf numFmtId="164" fontId="14" fillId="9" borderId="2" xfId="0" applyNumberFormat="1" applyFont="1" applyFill="1" applyBorder="1" applyAlignment="1"/>
    <xf numFmtId="164" fontId="14" fillId="0" borderId="2" xfId="0" applyNumberFormat="1" applyFont="1" applyFill="1" applyBorder="1" applyAlignment="1"/>
    <xf numFmtId="164" fontId="14" fillId="9" borderId="2" xfId="2" applyNumberFormat="1" applyFont="1" applyFill="1" applyBorder="1" applyAlignment="1"/>
    <xf numFmtId="164" fontId="1" fillId="10" borderId="2" xfId="0" applyNumberFormat="1" applyFont="1" applyFill="1" applyBorder="1"/>
    <xf numFmtId="164" fontId="14" fillId="8" borderId="2" xfId="0" applyNumberFormat="1" applyFont="1" applyFill="1" applyBorder="1" applyAlignment="1"/>
    <xf numFmtId="164" fontId="1" fillId="6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14" fillId="6" borderId="2" xfId="0" applyNumberFormat="1" applyFont="1" applyFill="1" applyBorder="1"/>
    <xf numFmtId="164" fontId="32" fillId="9" borderId="2" xfId="0" applyNumberFormat="1" applyFont="1" applyFill="1" applyBorder="1" applyAlignment="1"/>
    <xf numFmtId="164" fontId="14" fillId="5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22" fillId="0" borderId="2" xfId="0" applyNumberFormat="1" applyFont="1" applyFill="1" applyBorder="1" applyAlignment="1"/>
    <xf numFmtId="164" fontId="6" fillId="0" borderId="2" xfId="0" applyNumberFormat="1" applyFont="1" applyFill="1" applyBorder="1" applyAlignment="1"/>
    <xf numFmtId="164" fontId="4" fillId="0" borderId="2" xfId="0" applyNumberFormat="1" applyFont="1" applyFill="1" applyBorder="1" applyAlignment="1"/>
    <xf numFmtId="164" fontId="33" fillId="9" borderId="2" xfId="0" applyNumberFormat="1" applyFont="1" applyFill="1" applyBorder="1" applyAlignment="1"/>
    <xf numFmtId="164" fontId="1" fillId="7" borderId="2" xfId="0" applyNumberFormat="1" applyFont="1" applyFill="1" applyBorder="1"/>
    <xf numFmtId="164" fontId="1" fillId="16" borderId="2" xfId="0" applyNumberFormat="1" applyFont="1" applyFill="1" applyBorder="1"/>
    <xf numFmtId="0" fontId="6" fillId="0" borderId="2" xfId="0" applyFont="1" applyFill="1" applyBorder="1" applyAlignment="1">
      <alignment wrapText="1"/>
    </xf>
    <xf numFmtId="3" fontId="34" fillId="9" borderId="2" xfId="0" applyNumberFormat="1" applyFont="1" applyFill="1" applyBorder="1" applyAlignment="1"/>
    <xf numFmtId="3" fontId="34" fillId="0" borderId="2" xfId="0" applyNumberFormat="1" applyFont="1" applyFill="1" applyBorder="1" applyAlignment="1"/>
    <xf numFmtId="3" fontId="1" fillId="0" borderId="2" xfId="0" applyNumberFormat="1" applyFont="1" applyBorder="1"/>
    <xf numFmtId="164" fontId="0" fillId="0" borderId="2" xfId="0" applyNumberFormat="1" applyBorder="1" applyAlignment="1">
      <alignment horizontal="right"/>
    </xf>
    <xf numFmtId="0" fontId="31" fillId="0" borderId="0" xfId="0" applyFont="1"/>
    <xf numFmtId="3" fontId="0" fillId="6" borderId="2" xfId="0" applyNumberForma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35" fillId="0" borderId="2" xfId="0" applyNumberFormat="1" applyFont="1" applyBorder="1"/>
    <xf numFmtId="3" fontId="36" fillId="0" borderId="2" xfId="0" applyNumberFormat="1" applyFont="1" applyFill="1" applyBorder="1" applyAlignment="1"/>
    <xf numFmtId="3" fontId="36" fillId="9" borderId="2" xfId="0" applyNumberFormat="1" applyFont="1" applyFill="1" applyBorder="1" applyAlignment="1"/>
    <xf numFmtId="3" fontId="37" fillId="0" borderId="2" xfId="0" applyNumberFormat="1" applyFont="1" applyFill="1" applyBorder="1" applyAlignment="1"/>
    <xf numFmtId="3" fontId="38" fillId="0" borderId="2" xfId="0" applyNumberFormat="1" applyFont="1" applyBorder="1"/>
    <xf numFmtId="3" fontId="39" fillId="9" borderId="2" xfId="0" applyNumberFormat="1" applyFont="1" applyFill="1" applyBorder="1" applyAlignment="1"/>
    <xf numFmtId="3" fontId="40" fillId="0" borderId="2" xfId="0" applyNumberFormat="1" applyFont="1" applyFill="1" applyBorder="1" applyAlignment="1"/>
    <xf numFmtId="3" fontId="26" fillId="0" borderId="2" xfId="0" applyNumberFormat="1" applyFont="1" applyBorder="1"/>
    <xf numFmtId="3" fontId="17" fillId="9" borderId="2" xfId="0" applyNumberFormat="1" applyFont="1" applyFill="1" applyBorder="1" applyAlignment="1"/>
    <xf numFmtId="3" fontId="17" fillId="0" borderId="2" xfId="0" applyNumberFormat="1" applyFont="1" applyFill="1" applyBorder="1" applyAlignment="1"/>
    <xf numFmtId="3" fontId="41" fillId="9" borderId="2" xfId="0" applyNumberFormat="1" applyFont="1" applyFill="1" applyBorder="1" applyAlignment="1"/>
    <xf numFmtId="3" fontId="41" fillId="0" borderId="2" xfId="0" applyNumberFormat="1" applyFont="1" applyFill="1" applyBorder="1" applyAlignment="1"/>
    <xf numFmtId="3" fontId="42" fillId="0" borderId="2" xfId="0" applyNumberFormat="1" applyFont="1" applyBorder="1"/>
    <xf numFmtId="3" fontId="40" fillId="9" borderId="2" xfId="0" applyNumberFormat="1" applyFont="1" applyFill="1" applyBorder="1" applyAlignment="1"/>
    <xf numFmtId="3" fontId="14" fillId="6" borderId="2" xfId="0" applyNumberFormat="1" applyFont="1" applyFill="1" applyBorder="1" applyAlignment="1"/>
    <xf numFmtId="0" fontId="5" fillId="6" borderId="2" xfId="0" applyFont="1" applyFill="1" applyBorder="1" applyAlignment="1"/>
    <xf numFmtId="0" fontId="1" fillId="0" borderId="2" xfId="0" applyFont="1" applyFill="1" applyBorder="1"/>
    <xf numFmtId="0" fontId="0" fillId="0" borderId="0" xfId="0" applyAlignment="1">
      <alignment wrapText="1"/>
    </xf>
  </cellXfs>
  <cellStyles count="5">
    <cellStyle name="Normaallaad 11" xfId="4" xr:uid="{00000000-0005-0000-0000-000001000000}"/>
    <cellStyle name="Normal" xfId="0" builtinId="0"/>
    <cellStyle name="Normal 2" xfId="1" xr:uid="{00000000-0005-0000-0000-000002000000}"/>
    <cellStyle name="Percent" xfId="2" builtinId="5"/>
    <cellStyle name="Protsent 2" xfId="3" xr:uid="{00000000-0005-0000-0000-000004000000}"/>
  </cellStyles>
  <dxfs count="0"/>
  <tableStyles count="0" defaultTableStyle="TableStyleMedium9" defaultPivotStyle="PivotStyleLight16"/>
  <colors>
    <mruColors>
      <color rgb="FF66FF66"/>
      <color rgb="FF00FFFF"/>
      <color rgb="FFCC66FF"/>
      <color rgb="FF99FF99"/>
      <color rgb="FFFF66CC"/>
      <color rgb="FFFFFF66"/>
      <color rgb="FFFF00FF"/>
      <color rgb="FF00FF00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84"/>
  <sheetViews>
    <sheetView tabSelected="1" zoomScaleNormal="100" workbookViewId="0">
      <pane xSplit="4" ySplit="4" topLeftCell="E569" activePane="bottomRight" state="frozen"/>
      <selection pane="topRight" activeCell="E1" sqref="E1"/>
      <selection pane="bottomLeft" activeCell="A4" sqref="A4"/>
      <selection pane="bottomRight" activeCell="F579" sqref="F579"/>
    </sheetView>
  </sheetViews>
  <sheetFormatPr defaultRowHeight="13.2" outlineLevelRow="2"/>
  <cols>
    <col min="1" max="1" width="6.5546875" customWidth="1"/>
    <col min="2" max="2" width="7" customWidth="1"/>
    <col min="3" max="3" width="6.5546875" customWidth="1"/>
    <col min="4" max="4" width="48" customWidth="1"/>
    <col min="5" max="6" width="11.88671875" style="119" customWidth="1"/>
    <col min="7" max="7" width="14.5546875" style="119" customWidth="1"/>
    <col min="8" max="8" width="0.109375" style="119" customWidth="1"/>
    <col min="9" max="9" width="5.6640625" style="119" hidden="1" customWidth="1"/>
    <col min="10" max="11" width="14" style="119" hidden="1" customWidth="1"/>
    <col min="12" max="12" width="11.33203125" customWidth="1"/>
    <col min="13" max="13" width="19.33203125" customWidth="1"/>
    <col min="14" max="15" width="8.88671875" customWidth="1"/>
  </cols>
  <sheetData>
    <row r="2" spans="1:14" ht="15.6">
      <c r="A2" s="4" t="s">
        <v>447</v>
      </c>
      <c r="B2" s="5"/>
      <c r="C2" s="5"/>
      <c r="D2" s="5"/>
    </row>
    <row r="3" spans="1:14" ht="28.95" customHeight="1">
      <c r="A3" s="4"/>
      <c r="B3" s="5"/>
      <c r="C3" s="5"/>
      <c r="D3" s="5"/>
      <c r="E3" s="210"/>
      <c r="F3" s="210"/>
      <c r="G3" s="210"/>
      <c r="H3" s="210"/>
      <c r="I3" s="210"/>
      <c r="J3" s="210"/>
      <c r="K3" s="210"/>
      <c r="L3" s="211" t="s">
        <v>452</v>
      </c>
      <c r="M3" s="294" t="s">
        <v>497</v>
      </c>
    </row>
    <row r="4" spans="1:14" ht="26.4" customHeight="1">
      <c r="A4" s="6"/>
      <c r="B4" s="7" t="s">
        <v>68</v>
      </c>
      <c r="C4" s="7"/>
      <c r="D4" s="8" t="s">
        <v>69</v>
      </c>
      <c r="E4" s="187" t="s">
        <v>406</v>
      </c>
      <c r="F4" s="236" t="s">
        <v>448</v>
      </c>
      <c r="G4" s="232" t="s">
        <v>449</v>
      </c>
      <c r="H4" s="232" t="s">
        <v>419</v>
      </c>
      <c r="I4" s="232" t="s">
        <v>450</v>
      </c>
      <c r="J4" s="232" t="s">
        <v>446</v>
      </c>
      <c r="K4" s="232" t="s">
        <v>451</v>
      </c>
    </row>
    <row r="5" spans="1:14" ht="15.6">
      <c r="A5" s="6"/>
      <c r="B5" s="9"/>
      <c r="C5" s="10" t="s">
        <v>33</v>
      </c>
      <c r="D5" s="11"/>
      <c r="E5" s="12">
        <f t="shared" ref="E5:K5" si="0">SUM(E6+E10+E23+E43)</f>
        <v>2069327</v>
      </c>
      <c r="F5" s="12">
        <f t="shared" si="0"/>
        <v>1440000</v>
      </c>
      <c r="G5" s="12">
        <f t="shared" ref="G5" si="1">SUM(G6+G10+G23+G43)</f>
        <v>2308988</v>
      </c>
      <c r="H5" s="246"/>
      <c r="I5" s="12">
        <f t="shared" si="0"/>
        <v>0</v>
      </c>
      <c r="J5" s="12"/>
      <c r="K5" s="12">
        <f t="shared" si="0"/>
        <v>2069327</v>
      </c>
      <c r="L5" s="216">
        <f>(G5-E5)/E5</f>
        <v>0.11581591502937912</v>
      </c>
      <c r="M5" s="119"/>
    </row>
    <row r="6" spans="1:14" ht="15.6">
      <c r="A6" s="6"/>
      <c r="B6" s="13" t="s">
        <v>70</v>
      </c>
      <c r="C6" s="13"/>
      <c r="D6" s="14" t="s">
        <v>0</v>
      </c>
      <c r="E6" s="15">
        <f t="shared" ref="E6:K6" si="2">SUM(E7:E9)</f>
        <v>1462300</v>
      </c>
      <c r="F6" s="15">
        <f t="shared" si="2"/>
        <v>1440000</v>
      </c>
      <c r="G6" s="15">
        <f t="shared" ref="G6" si="3">SUM(G7:G9)</f>
        <v>1590800</v>
      </c>
      <c r="H6" s="247"/>
      <c r="I6" s="15">
        <f t="shared" si="2"/>
        <v>0</v>
      </c>
      <c r="J6" s="15">
        <f t="shared" si="2"/>
        <v>0</v>
      </c>
      <c r="K6" s="15">
        <f t="shared" si="2"/>
        <v>1462300</v>
      </c>
      <c r="L6" s="216">
        <f t="shared" ref="L6:L74" si="4">(G6-E6)/E6</f>
        <v>8.7875264993503385E-2</v>
      </c>
      <c r="M6" s="243"/>
    </row>
    <row r="7" spans="1:14" ht="15.6">
      <c r="A7" s="6"/>
      <c r="B7" s="16"/>
      <c r="C7" s="16"/>
      <c r="D7" s="17" t="s">
        <v>71</v>
      </c>
      <c r="E7" s="187">
        <v>1382000</v>
      </c>
      <c r="F7" s="187">
        <v>1440000</v>
      </c>
      <c r="G7" s="187">
        <v>1510000</v>
      </c>
      <c r="H7" s="248"/>
      <c r="I7" s="187"/>
      <c r="J7" s="187"/>
      <c r="K7" s="187">
        <v>1382000</v>
      </c>
      <c r="L7" s="216">
        <f t="shared" si="4"/>
        <v>9.2619392185238777E-2</v>
      </c>
      <c r="M7" s="244">
        <f>(G7-F7)/F7</f>
        <v>4.8611111111111112E-2</v>
      </c>
      <c r="N7" s="119"/>
    </row>
    <row r="8" spans="1:14" ht="15.6">
      <c r="A8" s="6"/>
      <c r="B8" s="18"/>
      <c r="C8" s="18"/>
      <c r="D8" s="17" t="s">
        <v>72</v>
      </c>
      <c r="E8" s="187">
        <v>78300</v>
      </c>
      <c r="F8" s="187"/>
      <c r="G8" s="187">
        <f>'TULUD 2018'!Y8</f>
        <v>78300</v>
      </c>
      <c r="H8" s="248"/>
      <c r="I8" s="187"/>
      <c r="J8" s="187"/>
      <c r="K8" s="187">
        <v>78300</v>
      </c>
      <c r="L8" s="216">
        <f t="shared" si="4"/>
        <v>0</v>
      </c>
      <c r="M8" s="244"/>
      <c r="N8" s="119"/>
    </row>
    <row r="9" spans="1:14" ht="15.6">
      <c r="A9" s="6"/>
      <c r="B9" s="18"/>
      <c r="C9" s="18"/>
      <c r="D9" s="17" t="s">
        <v>73</v>
      </c>
      <c r="E9" s="187">
        <v>2000</v>
      </c>
      <c r="F9" s="187"/>
      <c r="G9" s="187">
        <v>2500</v>
      </c>
      <c r="H9" s="248"/>
      <c r="I9" s="187"/>
      <c r="J9" s="187"/>
      <c r="K9" s="187">
        <v>2000</v>
      </c>
      <c r="L9" s="216">
        <f t="shared" si="4"/>
        <v>0.25</v>
      </c>
      <c r="M9" s="244"/>
    </row>
    <row r="10" spans="1:14" ht="15.6">
      <c r="A10" s="6"/>
      <c r="B10" s="19">
        <v>32</v>
      </c>
      <c r="C10" s="19"/>
      <c r="D10" s="20" t="s">
        <v>1</v>
      </c>
      <c r="E10" s="15">
        <f>SUM(E11:E22)</f>
        <v>171160</v>
      </c>
      <c r="F10" s="15">
        <f t="shared" ref="F10:K10" si="5">SUM(F11:F22)</f>
        <v>0</v>
      </c>
      <c r="G10" s="15">
        <f t="shared" ref="G10" si="6">SUM(G11:G22)</f>
        <v>191780</v>
      </c>
      <c r="H10" s="247"/>
      <c r="I10" s="15">
        <f t="shared" si="5"/>
        <v>0</v>
      </c>
      <c r="J10" s="15">
        <f t="shared" si="5"/>
        <v>0</v>
      </c>
      <c r="K10" s="15">
        <f t="shared" si="5"/>
        <v>171160</v>
      </c>
      <c r="L10" s="216">
        <f t="shared" si="4"/>
        <v>0.1204720729142323</v>
      </c>
      <c r="M10" s="244"/>
    </row>
    <row r="11" spans="1:14" ht="15.6">
      <c r="A11" s="6"/>
      <c r="B11" s="21"/>
      <c r="C11" s="21"/>
      <c r="D11" s="17" t="s">
        <v>74</v>
      </c>
      <c r="E11" s="187">
        <v>7500</v>
      </c>
      <c r="F11" s="187"/>
      <c r="G11" s="187">
        <f>'TULUD 2018'!Y11</f>
        <v>6500</v>
      </c>
      <c r="H11" s="248"/>
      <c r="I11" s="187"/>
      <c r="J11" s="187"/>
      <c r="K11" s="187">
        <v>7500</v>
      </c>
      <c r="L11" s="216">
        <f t="shared" si="4"/>
        <v>-0.13333333333333333</v>
      </c>
    </row>
    <row r="12" spans="1:14" ht="15.6">
      <c r="A12" s="6"/>
      <c r="B12" s="21"/>
      <c r="C12" s="21"/>
      <c r="D12" s="17" t="s">
        <v>75</v>
      </c>
      <c r="E12" s="187">
        <v>38804</v>
      </c>
      <c r="F12" s="187"/>
      <c r="G12" s="187">
        <f>'TULUD 2018'!Y12</f>
        <v>42794</v>
      </c>
      <c r="H12" s="248"/>
      <c r="I12" s="187"/>
      <c r="J12" s="187"/>
      <c r="K12" s="187">
        <v>38804</v>
      </c>
      <c r="L12" s="216">
        <f t="shared" si="4"/>
        <v>0.10282445108751675</v>
      </c>
    </row>
    <row r="13" spans="1:14" ht="15.6">
      <c r="A13" s="6"/>
      <c r="B13" s="21"/>
      <c r="C13" s="21"/>
      <c r="D13" s="17" t="s">
        <v>76</v>
      </c>
      <c r="E13" s="187">
        <v>50600</v>
      </c>
      <c r="F13" s="187"/>
      <c r="G13" s="187">
        <f>'TULUD 2018'!Y20</f>
        <v>59330</v>
      </c>
      <c r="H13" s="248"/>
      <c r="I13" s="187"/>
      <c r="J13" s="187"/>
      <c r="K13" s="187">
        <v>50600</v>
      </c>
      <c r="L13" s="216">
        <f t="shared" si="4"/>
        <v>0.17252964426877471</v>
      </c>
    </row>
    <row r="14" spans="1:14" ht="15.6">
      <c r="A14" s="6"/>
      <c r="B14" s="21"/>
      <c r="C14" s="21"/>
      <c r="D14" s="17" t="s">
        <v>77</v>
      </c>
      <c r="E14" s="187">
        <v>2200</v>
      </c>
      <c r="F14" s="187"/>
      <c r="G14" s="187">
        <f>'TULUD 2018'!Y26</f>
        <v>2500</v>
      </c>
      <c r="H14" s="248"/>
      <c r="I14" s="187"/>
      <c r="J14" s="187"/>
      <c r="K14" s="187">
        <v>2200</v>
      </c>
      <c r="L14" s="216">
        <f t="shared" si="4"/>
        <v>0.13636363636363635</v>
      </c>
    </row>
    <row r="15" spans="1:14" ht="15.6">
      <c r="A15" s="6"/>
      <c r="B15" s="21"/>
      <c r="C15" s="21"/>
      <c r="D15" s="17" t="s">
        <v>78</v>
      </c>
      <c r="E15" s="187">
        <v>4500</v>
      </c>
      <c r="F15" s="187"/>
      <c r="G15" s="187">
        <f>'TULUD 2018'!Y27</f>
        <v>11500</v>
      </c>
      <c r="H15" s="248"/>
      <c r="I15" s="187"/>
      <c r="J15" s="187"/>
      <c r="K15" s="187">
        <v>4500</v>
      </c>
      <c r="L15" s="216">
        <f t="shared" si="4"/>
        <v>1.5555555555555556</v>
      </c>
    </row>
    <row r="16" spans="1:14" ht="15.6">
      <c r="A16" s="6"/>
      <c r="B16" s="21"/>
      <c r="C16" s="21"/>
      <c r="D16" s="17" t="s">
        <v>407</v>
      </c>
      <c r="E16" s="187">
        <v>35700</v>
      </c>
      <c r="F16" s="187"/>
      <c r="G16" s="187">
        <f>'TULUD 2018'!Y31</f>
        <v>38000</v>
      </c>
      <c r="H16" s="248"/>
      <c r="I16" s="187"/>
      <c r="J16" s="187"/>
      <c r="K16" s="187">
        <v>35700</v>
      </c>
      <c r="L16" s="216">
        <f t="shared" si="4"/>
        <v>6.4425770308123242E-2</v>
      </c>
    </row>
    <row r="17" spans="1:12" ht="15.6">
      <c r="A17" s="6"/>
      <c r="B17" s="21"/>
      <c r="C17" s="21"/>
      <c r="D17" s="17" t="s">
        <v>376</v>
      </c>
      <c r="E17" s="187">
        <v>10256</v>
      </c>
      <c r="F17" s="187"/>
      <c r="G17" s="187">
        <f>'TULUD 2018'!Y35</f>
        <v>10256</v>
      </c>
      <c r="H17" s="248"/>
      <c r="I17" s="187"/>
      <c r="J17" s="187"/>
      <c r="K17" s="187">
        <v>10256</v>
      </c>
      <c r="L17" s="216">
        <f t="shared" si="4"/>
        <v>0</v>
      </c>
    </row>
    <row r="18" spans="1:12" ht="15.6">
      <c r="A18" s="6"/>
      <c r="B18" s="21"/>
      <c r="C18" s="21"/>
      <c r="D18" s="17" t="s">
        <v>79</v>
      </c>
      <c r="E18" s="187">
        <v>2000</v>
      </c>
      <c r="F18" s="187"/>
      <c r="G18" s="187">
        <f>'TULUD 2018'!Y38</f>
        <v>2000</v>
      </c>
      <c r="H18" s="248"/>
      <c r="I18" s="187"/>
      <c r="J18" s="187"/>
      <c r="K18" s="187">
        <v>2000</v>
      </c>
      <c r="L18" s="216">
        <f t="shared" si="4"/>
        <v>0</v>
      </c>
    </row>
    <row r="19" spans="1:12" ht="15.6">
      <c r="A19" s="6"/>
      <c r="B19" s="21"/>
      <c r="C19" s="21"/>
      <c r="D19" s="17" t="s">
        <v>80</v>
      </c>
      <c r="E19" s="187">
        <v>5300</v>
      </c>
      <c r="F19" s="187"/>
      <c r="G19" s="187">
        <f>'TULUD 2018'!Y41</f>
        <v>4550</v>
      </c>
      <c r="H19" s="248"/>
      <c r="I19" s="187"/>
      <c r="J19" s="187"/>
      <c r="K19" s="187">
        <v>5300</v>
      </c>
      <c r="L19" s="216">
        <f t="shared" si="4"/>
        <v>-0.14150943396226415</v>
      </c>
    </row>
    <row r="20" spans="1:12" ht="15.6">
      <c r="A20" s="6"/>
      <c r="B20" s="21"/>
      <c r="C20" s="21"/>
      <c r="D20" s="22" t="s">
        <v>81</v>
      </c>
      <c r="E20" s="187">
        <v>13800</v>
      </c>
      <c r="F20" s="187"/>
      <c r="G20" s="187">
        <f>'TULUD 2018'!Y44</f>
        <v>13800</v>
      </c>
      <c r="H20" s="248"/>
      <c r="I20" s="187"/>
      <c r="J20" s="187"/>
      <c r="K20" s="187">
        <v>13800</v>
      </c>
      <c r="L20" s="216">
        <f t="shared" si="4"/>
        <v>0</v>
      </c>
    </row>
    <row r="21" spans="1:12" ht="15.6">
      <c r="A21" s="6"/>
      <c r="B21" s="21"/>
      <c r="C21" s="21"/>
      <c r="D21" s="22" t="s">
        <v>82</v>
      </c>
      <c r="E21" s="187">
        <v>500</v>
      </c>
      <c r="F21" s="187"/>
      <c r="G21" s="187">
        <f>'TULUD 2018'!Y49</f>
        <v>550</v>
      </c>
      <c r="H21" s="248"/>
      <c r="I21" s="187"/>
      <c r="J21" s="187"/>
      <c r="K21" s="187">
        <v>500</v>
      </c>
      <c r="L21" s="216">
        <f t="shared" si="4"/>
        <v>0.1</v>
      </c>
    </row>
    <row r="22" spans="1:12" ht="15.6">
      <c r="A22" s="6"/>
      <c r="B22" s="21"/>
      <c r="C22" s="21"/>
      <c r="D22" s="22" t="s">
        <v>377</v>
      </c>
      <c r="E22" s="187">
        <v>0</v>
      </c>
      <c r="F22" s="187"/>
      <c r="G22" s="187">
        <f>'TULUD 2018'!Y51</f>
        <v>0</v>
      </c>
      <c r="H22" s="248"/>
      <c r="I22" s="187"/>
      <c r="J22" s="187"/>
      <c r="K22" s="187">
        <v>0</v>
      </c>
      <c r="L22" s="216" t="e">
        <f t="shared" si="4"/>
        <v>#DIV/0!</v>
      </c>
    </row>
    <row r="23" spans="1:12" ht="15.6">
      <c r="A23" s="6"/>
      <c r="B23" s="19">
        <v>35</v>
      </c>
      <c r="C23" s="19"/>
      <c r="D23" s="20" t="s">
        <v>2</v>
      </c>
      <c r="E23" s="96">
        <f t="shared" ref="E23:K23" si="7">SUM(E24:E25)</f>
        <v>433967</v>
      </c>
      <c r="F23" s="96">
        <f t="shared" si="7"/>
        <v>0</v>
      </c>
      <c r="G23" s="96">
        <f t="shared" ref="G23" si="8">SUM(G24:G25)</f>
        <v>524508</v>
      </c>
      <c r="H23" s="247"/>
      <c r="I23" s="96">
        <f t="shared" si="7"/>
        <v>0</v>
      </c>
      <c r="J23" s="96">
        <f t="shared" si="7"/>
        <v>0</v>
      </c>
      <c r="K23" s="96">
        <f t="shared" si="7"/>
        <v>433967</v>
      </c>
      <c r="L23" s="216">
        <f t="shared" si="4"/>
        <v>0.20863567967149577</v>
      </c>
    </row>
    <row r="24" spans="1:12" ht="16.2">
      <c r="A24" s="6"/>
      <c r="B24" s="104" t="s">
        <v>83</v>
      </c>
      <c r="C24" s="104"/>
      <c r="D24" s="102" t="s">
        <v>3</v>
      </c>
      <c r="E24" s="196">
        <v>52338</v>
      </c>
      <c r="F24" s="196"/>
      <c r="G24" s="196">
        <f>'TULUD 2018'!Y54</f>
        <v>62800</v>
      </c>
      <c r="H24" s="248"/>
      <c r="I24" s="196"/>
      <c r="J24" s="196"/>
      <c r="K24" s="196">
        <v>52338</v>
      </c>
      <c r="L24" s="216">
        <f t="shared" si="4"/>
        <v>0.1998930031716917</v>
      </c>
    </row>
    <row r="25" spans="1:12" ht="16.2">
      <c r="A25" s="6"/>
      <c r="B25" s="101" t="s">
        <v>84</v>
      </c>
      <c r="C25" s="101"/>
      <c r="D25" s="102" t="s">
        <v>85</v>
      </c>
      <c r="E25" s="103">
        <f t="shared" ref="E25:K25" si="9">SUM(E26:E27)</f>
        <v>381629</v>
      </c>
      <c r="F25" s="103">
        <f t="shared" si="9"/>
        <v>0</v>
      </c>
      <c r="G25" s="103">
        <f t="shared" ref="G25" si="10">SUM(G26:G27)</f>
        <v>461708</v>
      </c>
      <c r="H25" s="249"/>
      <c r="I25" s="103">
        <f t="shared" si="9"/>
        <v>0</v>
      </c>
      <c r="J25" s="103">
        <f t="shared" si="9"/>
        <v>0</v>
      </c>
      <c r="K25" s="103">
        <f t="shared" si="9"/>
        <v>381629</v>
      </c>
      <c r="L25" s="216">
        <f t="shared" si="4"/>
        <v>0.20983468237476713</v>
      </c>
    </row>
    <row r="26" spans="1:12" ht="15.6">
      <c r="A26" s="6"/>
      <c r="B26" s="23"/>
      <c r="C26" s="23"/>
      <c r="D26" s="17" t="s">
        <v>86</v>
      </c>
      <c r="E26" s="187"/>
      <c r="F26" s="187">
        <v>0</v>
      </c>
      <c r="G26" s="187">
        <f>'TULUD 2018'!Y67</f>
        <v>16996</v>
      </c>
      <c r="H26" s="248"/>
      <c r="I26" s="187">
        <f>'TULUD 2018'!W67</f>
        <v>0</v>
      </c>
      <c r="J26" s="187"/>
      <c r="K26" s="187"/>
      <c r="L26" s="216"/>
    </row>
    <row r="27" spans="1:12" ht="15.6">
      <c r="A27" s="6"/>
      <c r="B27" s="23"/>
      <c r="C27" s="23"/>
      <c r="D27" s="17" t="s">
        <v>87</v>
      </c>
      <c r="E27" s="212">
        <f>SUM(E28:E38)</f>
        <v>381629</v>
      </c>
      <c r="F27" s="212">
        <f>SUM(F28:F38)</f>
        <v>0</v>
      </c>
      <c r="G27" s="212">
        <f>SUM(G28:G42)</f>
        <v>444712</v>
      </c>
      <c r="H27" s="212"/>
      <c r="I27" s="212">
        <f t="shared" ref="I27:J27" si="11">SUM(I28:I38)</f>
        <v>0</v>
      </c>
      <c r="J27" s="212">
        <f t="shared" si="11"/>
        <v>0</v>
      </c>
      <c r="K27" s="212">
        <f t="shared" ref="K27" si="12">SUM(K28:K38)</f>
        <v>381629</v>
      </c>
      <c r="L27" s="216">
        <f t="shared" si="4"/>
        <v>0.16529928281131676</v>
      </c>
    </row>
    <row r="28" spans="1:12" ht="15.6">
      <c r="A28" s="6"/>
      <c r="B28" s="23"/>
      <c r="C28" s="23"/>
      <c r="D28" s="17" t="s">
        <v>88</v>
      </c>
      <c r="E28" s="275">
        <v>261126</v>
      </c>
      <c r="F28" s="194"/>
      <c r="G28" s="194">
        <f>'TULUD 2018'!Y70</f>
        <v>277000</v>
      </c>
      <c r="H28" s="248"/>
      <c r="I28" s="194"/>
      <c r="J28" s="194"/>
      <c r="K28" s="194">
        <v>261126</v>
      </c>
      <c r="L28" s="216">
        <f t="shared" si="4"/>
        <v>6.0790576196931748E-2</v>
      </c>
    </row>
    <row r="29" spans="1:12" ht="15.6">
      <c r="A29" s="6"/>
      <c r="B29" s="23"/>
      <c r="C29" s="23"/>
      <c r="D29" s="17" t="s">
        <v>89</v>
      </c>
      <c r="E29" s="275">
        <v>12422</v>
      </c>
      <c r="F29" s="194"/>
      <c r="G29" s="194">
        <f>'TULUD 2018'!Y72</f>
        <v>12422</v>
      </c>
      <c r="H29" s="248"/>
      <c r="I29" s="194"/>
      <c r="J29" s="194"/>
      <c r="K29" s="194">
        <v>12422</v>
      </c>
      <c r="L29" s="216">
        <f t="shared" si="4"/>
        <v>0</v>
      </c>
    </row>
    <row r="30" spans="1:12" ht="15.6">
      <c r="A30" s="6"/>
      <c r="B30" s="23"/>
      <c r="C30" s="23"/>
      <c r="D30" s="17" t="s">
        <v>90</v>
      </c>
      <c r="E30" s="276">
        <v>5518</v>
      </c>
      <c r="F30" s="187"/>
      <c r="G30" s="187">
        <f>'TULUD 2018'!Y68</f>
        <v>9046</v>
      </c>
      <c r="H30" s="248"/>
      <c r="I30" s="187"/>
      <c r="J30" s="187"/>
      <c r="K30" s="187">
        <v>5518</v>
      </c>
      <c r="L30" s="216">
        <f t="shared" si="4"/>
        <v>0.63936208771293945</v>
      </c>
    </row>
    <row r="31" spans="1:12" ht="15.6">
      <c r="A31" s="6"/>
      <c r="B31" s="23"/>
      <c r="C31" s="23"/>
      <c r="D31" s="17" t="s">
        <v>91</v>
      </c>
      <c r="E31" s="276">
        <v>7170</v>
      </c>
      <c r="F31" s="187"/>
      <c r="G31" s="187">
        <f>'TULUD 2018'!Y69</f>
        <v>0</v>
      </c>
      <c r="H31" s="248"/>
      <c r="I31" s="187"/>
      <c r="J31" s="187"/>
      <c r="K31" s="187">
        <v>7170</v>
      </c>
      <c r="L31" s="216">
        <f t="shared" si="4"/>
        <v>-1</v>
      </c>
    </row>
    <row r="32" spans="1:12" ht="15.6">
      <c r="A32" s="6"/>
      <c r="B32" s="23"/>
      <c r="C32" s="23"/>
      <c r="D32" s="17" t="s">
        <v>265</v>
      </c>
      <c r="E32" s="276">
        <v>897</v>
      </c>
      <c r="F32" s="187"/>
      <c r="G32" s="187">
        <f>'TULUD 2018'!Y71</f>
        <v>1526</v>
      </c>
      <c r="H32" s="248"/>
      <c r="I32" s="187"/>
      <c r="J32" s="187"/>
      <c r="K32" s="187">
        <v>897</v>
      </c>
      <c r="L32" s="216">
        <f t="shared" si="4"/>
        <v>0.70122630992196211</v>
      </c>
    </row>
    <row r="33" spans="1:13" ht="15.6">
      <c r="A33" s="6"/>
      <c r="B33" s="23"/>
      <c r="C33" s="23"/>
      <c r="D33" s="17" t="s">
        <v>480</v>
      </c>
      <c r="E33" s="276">
        <v>82</v>
      </c>
      <c r="F33" s="187"/>
      <c r="G33" s="187">
        <f>'TULUD 2018'!Y73</f>
        <v>7051</v>
      </c>
      <c r="H33" s="248"/>
      <c r="I33" s="187"/>
      <c r="J33" s="187"/>
      <c r="K33" s="187">
        <v>82</v>
      </c>
      <c r="L33" s="216">
        <f t="shared" si="4"/>
        <v>84.987804878048777</v>
      </c>
    </row>
    <row r="34" spans="1:13" s="166" customFormat="1" ht="15.6">
      <c r="A34" s="168"/>
      <c r="B34" s="23"/>
      <c r="C34" s="23"/>
      <c r="D34" s="17" t="s">
        <v>481</v>
      </c>
      <c r="E34" s="276"/>
      <c r="F34" s="187"/>
      <c r="G34" s="187">
        <f>'TULUD 2018'!Y74</f>
        <v>301</v>
      </c>
      <c r="H34" s="248"/>
      <c r="I34" s="187"/>
      <c r="J34" s="187"/>
      <c r="K34" s="187"/>
      <c r="L34" s="216"/>
    </row>
    <row r="35" spans="1:13" ht="15.6">
      <c r="A35" s="6"/>
      <c r="B35" s="23"/>
      <c r="C35" s="23"/>
      <c r="D35" s="17" t="s">
        <v>385</v>
      </c>
      <c r="E35" s="276">
        <v>89514</v>
      </c>
      <c r="F35" s="187"/>
      <c r="G35" s="187">
        <f>'TULUD 2018'!Y75</f>
        <v>89513</v>
      </c>
      <c r="H35" s="248"/>
      <c r="I35" s="187"/>
      <c r="J35" s="187"/>
      <c r="K35" s="187">
        <v>89514</v>
      </c>
      <c r="L35" s="216">
        <f t="shared" si="4"/>
        <v>-1.1171436870210247E-5</v>
      </c>
    </row>
    <row r="36" spans="1:13" ht="15.6">
      <c r="A36" s="6"/>
      <c r="B36" s="23"/>
      <c r="C36" s="23"/>
      <c r="D36" s="17" t="s">
        <v>261</v>
      </c>
      <c r="E36" s="229">
        <v>1539</v>
      </c>
      <c r="F36" s="187"/>
      <c r="G36" s="187">
        <f>'TULUD 2018'!Y76</f>
        <v>641</v>
      </c>
      <c r="H36" s="248"/>
      <c r="I36" s="187"/>
      <c r="J36" s="187"/>
      <c r="K36" s="187">
        <v>1539</v>
      </c>
      <c r="L36" s="216">
        <f t="shared" si="4"/>
        <v>-0.58349577647823259</v>
      </c>
    </row>
    <row r="37" spans="1:13" ht="15.6">
      <c r="A37" s="6"/>
      <c r="B37" s="23"/>
      <c r="C37" s="23"/>
      <c r="D37" s="17" t="s">
        <v>422</v>
      </c>
      <c r="E37" s="229">
        <v>2599</v>
      </c>
      <c r="F37" s="201"/>
      <c r="G37" s="187">
        <f>'TULUD 2018'!Y77</f>
        <v>2598</v>
      </c>
      <c r="H37" s="248"/>
      <c r="I37" s="187"/>
      <c r="J37" s="187"/>
      <c r="K37" s="187">
        <v>2599</v>
      </c>
      <c r="L37" s="216">
        <f t="shared" si="4"/>
        <v>-3.8476337052712584E-4</v>
      </c>
    </row>
    <row r="38" spans="1:13" s="166" customFormat="1" ht="15.6">
      <c r="A38" s="168"/>
      <c r="B38" s="234"/>
      <c r="C38" s="234"/>
      <c r="D38" s="292" t="s">
        <v>423</v>
      </c>
      <c r="E38" s="257">
        <v>762</v>
      </c>
      <c r="F38" s="235"/>
      <c r="G38" s="233">
        <f>'TULUD 2018'!Y78</f>
        <v>750</v>
      </c>
      <c r="H38" s="248"/>
      <c r="I38" s="233"/>
      <c r="J38" s="233"/>
      <c r="K38" s="233">
        <v>762</v>
      </c>
      <c r="L38" s="216">
        <f t="shared" si="4"/>
        <v>-1.5748031496062992E-2</v>
      </c>
    </row>
    <row r="39" spans="1:13" s="166" customFormat="1" ht="15.6">
      <c r="A39" s="168"/>
      <c r="B39" s="234"/>
      <c r="C39" s="234"/>
      <c r="D39" s="292" t="s">
        <v>482</v>
      </c>
      <c r="E39" s="257"/>
      <c r="F39" s="235"/>
      <c r="G39" s="233">
        <f>'TULUD 2018'!Y79</f>
        <v>0</v>
      </c>
      <c r="H39" s="248"/>
      <c r="I39" s="233"/>
      <c r="J39" s="233"/>
      <c r="K39" s="233"/>
      <c r="L39" s="216"/>
    </row>
    <row r="40" spans="1:13" s="166" customFormat="1" ht="15.6">
      <c r="A40" s="168"/>
      <c r="B40" s="234"/>
      <c r="C40" s="234"/>
      <c r="D40" s="292" t="s">
        <v>483</v>
      </c>
      <c r="E40" s="257"/>
      <c r="F40" s="235"/>
      <c r="G40" s="233">
        <f>'TULUD 2018'!Y80</f>
        <v>12760</v>
      </c>
      <c r="H40" s="248"/>
      <c r="I40" s="233"/>
      <c r="J40" s="233"/>
      <c r="K40" s="233"/>
      <c r="L40" s="216"/>
    </row>
    <row r="41" spans="1:13" s="166" customFormat="1" ht="15.6">
      <c r="A41" s="168"/>
      <c r="B41" s="234"/>
      <c r="C41" s="234"/>
      <c r="D41" s="292" t="s">
        <v>462</v>
      </c>
      <c r="E41" s="257"/>
      <c r="F41" s="235"/>
      <c r="G41" s="233">
        <f>'TULUD 2018'!Y81</f>
        <v>22745</v>
      </c>
      <c r="H41" s="248"/>
      <c r="I41" s="233"/>
      <c r="J41" s="233"/>
      <c r="K41" s="233"/>
      <c r="L41" s="216"/>
    </row>
    <row r="42" spans="1:13" s="166" customFormat="1" ht="15.6">
      <c r="A42" s="168"/>
      <c r="B42" s="234"/>
      <c r="C42" s="234"/>
      <c r="D42" s="292" t="s">
        <v>463</v>
      </c>
      <c r="E42" s="257"/>
      <c r="F42" s="235"/>
      <c r="G42" s="233">
        <f>'TULUD 2018'!Y82</f>
        <v>8359</v>
      </c>
      <c r="H42" s="248"/>
      <c r="I42" s="233"/>
      <c r="J42" s="233"/>
      <c r="K42" s="233"/>
      <c r="L42" s="216"/>
    </row>
    <row r="43" spans="1:13" ht="15.6">
      <c r="A43" s="6"/>
      <c r="B43" s="19">
        <v>38</v>
      </c>
      <c r="C43" s="19"/>
      <c r="D43" s="20" t="s">
        <v>92</v>
      </c>
      <c r="E43" s="15">
        <f t="shared" ref="E43:K43" si="13">SUM(E44:E47)</f>
        <v>1900</v>
      </c>
      <c r="F43" s="15">
        <f t="shared" si="13"/>
        <v>0</v>
      </c>
      <c r="G43" s="15">
        <f t="shared" ref="G43" si="14">SUM(G44:G47)</f>
        <v>1900</v>
      </c>
      <c r="H43" s="247"/>
      <c r="I43" s="15">
        <f t="shared" si="13"/>
        <v>0</v>
      </c>
      <c r="J43" s="15">
        <f t="shared" si="13"/>
        <v>0</v>
      </c>
      <c r="K43" s="15">
        <f t="shared" si="13"/>
        <v>1900</v>
      </c>
      <c r="L43" s="216">
        <f t="shared" si="4"/>
        <v>0</v>
      </c>
    </row>
    <row r="44" spans="1:13" ht="1.5" customHeight="1">
      <c r="A44" s="6"/>
      <c r="B44" s="18"/>
      <c r="C44" s="18">
        <v>3825</v>
      </c>
      <c r="D44" s="17" t="s">
        <v>93</v>
      </c>
      <c r="E44" s="187"/>
      <c r="F44" s="187"/>
      <c r="G44" s="187"/>
      <c r="H44" s="248"/>
      <c r="I44" s="187"/>
      <c r="J44" s="187"/>
      <c r="K44" s="187"/>
      <c r="L44" s="216" t="e">
        <f t="shared" si="4"/>
        <v>#DIV/0!</v>
      </c>
    </row>
    <row r="45" spans="1:13" ht="15.6">
      <c r="A45" s="6"/>
      <c r="B45" s="18"/>
      <c r="C45" s="18">
        <v>3825</v>
      </c>
      <c r="D45" s="17" t="s">
        <v>94</v>
      </c>
      <c r="E45" s="187">
        <v>1400</v>
      </c>
      <c r="F45" s="187"/>
      <c r="G45" s="187">
        <f>'TULUD 2018'!Y84</f>
        <v>1400</v>
      </c>
      <c r="H45" s="248"/>
      <c r="I45" s="187"/>
      <c r="J45" s="187"/>
      <c r="K45" s="187">
        <v>1400</v>
      </c>
      <c r="L45" s="216">
        <f t="shared" si="4"/>
        <v>0</v>
      </c>
    </row>
    <row r="46" spans="1:13" ht="15" customHeight="1">
      <c r="A46" s="6"/>
      <c r="B46" s="21"/>
      <c r="C46" s="67">
        <v>3882</v>
      </c>
      <c r="D46" s="17" t="s">
        <v>95</v>
      </c>
      <c r="E46" s="187">
        <v>500</v>
      </c>
      <c r="F46" s="187"/>
      <c r="G46" s="187">
        <f>'TULUD 2018'!Y88</f>
        <v>500</v>
      </c>
      <c r="H46" s="248"/>
      <c r="I46" s="187"/>
      <c r="J46" s="187"/>
      <c r="K46" s="187">
        <v>500</v>
      </c>
      <c r="L46" s="216">
        <f t="shared" si="4"/>
        <v>0</v>
      </c>
    </row>
    <row r="47" spans="1:13" ht="15.6" hidden="1">
      <c r="A47" s="6"/>
      <c r="B47" s="98"/>
      <c r="C47" s="100">
        <v>3888</v>
      </c>
      <c r="D47" s="99" t="s">
        <v>272</v>
      </c>
      <c r="E47" s="187"/>
      <c r="F47" s="187"/>
      <c r="G47" s="187"/>
      <c r="H47" s="248"/>
      <c r="I47" s="187"/>
      <c r="J47" s="187"/>
      <c r="K47" s="187"/>
      <c r="L47" s="216" t="e">
        <f t="shared" si="4"/>
        <v>#DIV/0!</v>
      </c>
    </row>
    <row r="48" spans="1:13" ht="15.6">
      <c r="A48" s="24"/>
      <c r="B48" s="9"/>
      <c r="C48" s="10" t="s">
        <v>34</v>
      </c>
      <c r="D48" s="11"/>
      <c r="E48" s="25">
        <f t="shared" ref="E48:G48" si="15">SUM(E49+E102+E103+E118+E176+E208+E225+E231+E367+E462)</f>
        <v>1895930</v>
      </c>
      <c r="F48" s="25">
        <f t="shared" si="15"/>
        <v>0</v>
      </c>
      <c r="G48" s="25">
        <f t="shared" si="15"/>
        <v>2115051</v>
      </c>
      <c r="H48" s="250"/>
      <c r="I48" s="25">
        <f>SUM(I49+I102+I103+I118+I176+I208+I225+I231+I367+I462)</f>
        <v>0</v>
      </c>
      <c r="J48" s="25">
        <f t="shared" ref="J48" si="16">SUM(J49+J102+J103+J118+J176+J208+J225+J231+J367+J462)</f>
        <v>0</v>
      </c>
      <c r="K48" s="25">
        <f>SUM(K49+K102+K103+K118+K176+K208+K225+K231+K367+K462)</f>
        <v>1895930</v>
      </c>
      <c r="L48" s="216">
        <f t="shared" si="4"/>
        <v>0.11557441466720818</v>
      </c>
      <c r="M48" s="119"/>
    </row>
    <row r="49" spans="1:14" ht="15.6">
      <c r="A49" s="26"/>
      <c r="B49" s="27" t="s">
        <v>4</v>
      </c>
      <c r="C49" s="27"/>
      <c r="D49" s="28" t="s">
        <v>96</v>
      </c>
      <c r="E49" s="170">
        <f>SUM(E50+E60+E78+E84+E93)</f>
        <v>275808</v>
      </c>
      <c r="F49" s="170">
        <f t="shared" ref="F49" si="17">SUM(F50+F60+F78+F84)</f>
        <v>0</v>
      </c>
      <c r="G49" s="170">
        <f>SUM(G50+G60+G78+G84+G93)</f>
        <v>298092</v>
      </c>
      <c r="H49" s="251"/>
      <c r="I49" s="170">
        <f>SUM(I50+I60+I78+I84+I93)</f>
        <v>0</v>
      </c>
      <c r="J49" s="170">
        <f t="shared" ref="J49:K49" si="18">SUM(J50+J60+J78+J84+J93)</f>
        <v>0</v>
      </c>
      <c r="K49" s="170">
        <f t="shared" si="18"/>
        <v>275808</v>
      </c>
      <c r="L49" s="216">
        <f t="shared" si="4"/>
        <v>8.0795335885833625E-2</v>
      </c>
    </row>
    <row r="50" spans="1:14" ht="15.6">
      <c r="A50" s="29" t="s">
        <v>5</v>
      </c>
      <c r="B50" s="30"/>
      <c r="C50" s="30"/>
      <c r="D50" s="31" t="s">
        <v>97</v>
      </c>
      <c r="E50" s="171">
        <f t="shared" ref="E50:K50" si="19">SUM(E52+E56)</f>
        <v>10979</v>
      </c>
      <c r="F50" s="171">
        <f t="shared" si="19"/>
        <v>0</v>
      </c>
      <c r="G50" s="171">
        <f t="shared" ref="G50" si="20">SUM(G52+G56)</f>
        <v>11152</v>
      </c>
      <c r="H50" s="252"/>
      <c r="I50" s="171">
        <f t="shared" si="19"/>
        <v>0</v>
      </c>
      <c r="J50" s="171">
        <f t="shared" si="19"/>
        <v>0</v>
      </c>
      <c r="K50" s="171">
        <f t="shared" si="19"/>
        <v>10979</v>
      </c>
      <c r="L50" s="216">
        <f t="shared" si="4"/>
        <v>1.5757354950359778E-2</v>
      </c>
    </row>
    <row r="51" spans="1:14" ht="15.6">
      <c r="A51" s="29"/>
      <c r="B51" s="30"/>
      <c r="C51" s="30"/>
      <c r="D51" s="31"/>
      <c r="E51" s="187"/>
      <c r="F51" s="187"/>
      <c r="G51" s="187"/>
      <c r="H51" s="245"/>
      <c r="I51" s="187"/>
      <c r="J51" s="187"/>
      <c r="K51" s="187"/>
      <c r="L51" s="216" t="e">
        <f t="shared" si="4"/>
        <v>#DIV/0!</v>
      </c>
    </row>
    <row r="52" spans="1:14" ht="15.6">
      <c r="A52" s="6" t="s">
        <v>5</v>
      </c>
      <c r="B52" s="32">
        <v>50</v>
      </c>
      <c r="C52" s="32"/>
      <c r="D52" s="32" t="s">
        <v>98</v>
      </c>
      <c r="E52" s="167">
        <f t="shared" ref="E52:K52" si="21">SUM(E53:E55)</f>
        <v>9869</v>
      </c>
      <c r="F52" s="167">
        <f t="shared" si="21"/>
        <v>0</v>
      </c>
      <c r="G52" s="167">
        <f t="shared" ref="G52" si="22">SUM(G53:G55)</f>
        <v>10042</v>
      </c>
      <c r="H52" s="253"/>
      <c r="I52" s="167">
        <f t="shared" si="21"/>
        <v>0</v>
      </c>
      <c r="J52" s="167">
        <f t="shared" si="21"/>
        <v>0</v>
      </c>
      <c r="K52" s="167">
        <f t="shared" si="21"/>
        <v>9869</v>
      </c>
      <c r="L52" s="216">
        <f t="shared" si="4"/>
        <v>1.7529638261222009E-2</v>
      </c>
    </row>
    <row r="53" spans="1:14" ht="15.6" outlineLevel="1">
      <c r="A53" s="6"/>
      <c r="B53" s="32"/>
      <c r="C53" s="33">
        <v>5000</v>
      </c>
      <c r="D53" s="33" t="s">
        <v>99</v>
      </c>
      <c r="E53" s="187">
        <v>6923</v>
      </c>
      <c r="F53" s="187"/>
      <c r="G53" s="187">
        <v>6953</v>
      </c>
      <c r="H53" s="253"/>
      <c r="I53" s="187"/>
      <c r="J53" s="187"/>
      <c r="K53" s="187">
        <v>6923</v>
      </c>
      <c r="L53" s="216">
        <f t="shared" si="4"/>
        <v>4.3333814820164665E-3</v>
      </c>
    </row>
    <row r="54" spans="1:14" ht="15.6" outlineLevel="1">
      <c r="A54" s="6"/>
      <c r="B54" s="32"/>
      <c r="C54" s="33">
        <v>5002</v>
      </c>
      <c r="D54" s="33" t="s">
        <v>100</v>
      </c>
      <c r="E54" s="187">
        <v>494</v>
      </c>
      <c r="F54" s="187"/>
      <c r="G54" s="187">
        <v>594</v>
      </c>
      <c r="H54" s="253"/>
      <c r="I54" s="187"/>
      <c r="J54" s="187"/>
      <c r="K54" s="187">
        <v>494</v>
      </c>
      <c r="L54" s="216">
        <f t="shared" si="4"/>
        <v>0.20242914979757085</v>
      </c>
    </row>
    <row r="55" spans="1:14" ht="15.6" outlineLevel="1">
      <c r="A55" s="6"/>
      <c r="B55" s="32"/>
      <c r="C55" s="33">
        <v>506</v>
      </c>
      <c r="D55" s="33" t="s">
        <v>101</v>
      </c>
      <c r="E55" s="187">
        <v>2452</v>
      </c>
      <c r="F55" s="187"/>
      <c r="G55" s="187">
        <v>2495</v>
      </c>
      <c r="H55" s="253"/>
      <c r="I55" s="187"/>
      <c r="J55" s="187"/>
      <c r="K55" s="187">
        <v>2452</v>
      </c>
      <c r="L55" s="216">
        <f t="shared" si="4"/>
        <v>1.7536704730831975E-2</v>
      </c>
    </row>
    <row r="56" spans="1:14" ht="15.6">
      <c r="A56" s="6" t="s">
        <v>5</v>
      </c>
      <c r="B56" s="32">
        <v>55</v>
      </c>
      <c r="C56" s="32"/>
      <c r="D56" s="32" t="s">
        <v>6</v>
      </c>
      <c r="E56" s="34">
        <f t="shared" ref="E56:K56" si="23">SUM(E57:E59)</f>
        <v>1110</v>
      </c>
      <c r="F56" s="34">
        <f t="shared" si="23"/>
        <v>0</v>
      </c>
      <c r="G56" s="34">
        <f t="shared" ref="G56" si="24">SUM(G57:G59)</f>
        <v>1110</v>
      </c>
      <c r="H56" s="253"/>
      <c r="I56" s="34">
        <f t="shared" si="23"/>
        <v>0</v>
      </c>
      <c r="J56" s="34">
        <f t="shared" si="23"/>
        <v>0</v>
      </c>
      <c r="K56" s="34">
        <f t="shared" si="23"/>
        <v>1110</v>
      </c>
      <c r="L56" s="216">
        <f t="shared" si="4"/>
        <v>0</v>
      </c>
    </row>
    <row r="57" spans="1:14" ht="15.6" outlineLevel="1">
      <c r="A57" s="6"/>
      <c r="B57" s="32"/>
      <c r="C57" s="33">
        <v>5500</v>
      </c>
      <c r="D57" s="33" t="s">
        <v>102</v>
      </c>
      <c r="E57" s="187">
        <v>900</v>
      </c>
      <c r="F57" s="187"/>
      <c r="G57" s="187">
        <v>900</v>
      </c>
      <c r="H57" s="253"/>
      <c r="I57" s="187"/>
      <c r="J57" s="187"/>
      <c r="K57" s="187">
        <v>900</v>
      </c>
      <c r="L57" s="216">
        <f t="shared" si="4"/>
        <v>0</v>
      </c>
    </row>
    <row r="58" spans="1:14" ht="15.6" outlineLevel="1">
      <c r="A58" s="6"/>
      <c r="B58" s="32"/>
      <c r="C58" s="33">
        <v>5504</v>
      </c>
      <c r="D58" s="33" t="s">
        <v>103</v>
      </c>
      <c r="E58" s="187">
        <v>210</v>
      </c>
      <c r="F58" s="187"/>
      <c r="G58" s="187">
        <v>210</v>
      </c>
      <c r="H58" s="253"/>
      <c r="I58" s="187"/>
      <c r="J58" s="187"/>
      <c r="K58" s="187">
        <v>210</v>
      </c>
      <c r="L58" s="216">
        <f t="shared" si="4"/>
        <v>0</v>
      </c>
    </row>
    <row r="59" spans="1:14" ht="15.6" outlineLevel="1">
      <c r="A59" s="6"/>
      <c r="B59" s="32"/>
      <c r="C59" s="33">
        <v>5511</v>
      </c>
      <c r="D59" s="33" t="s">
        <v>104</v>
      </c>
      <c r="E59" s="187">
        <v>0</v>
      </c>
      <c r="F59" s="187"/>
      <c r="G59" s="187">
        <v>0</v>
      </c>
      <c r="H59" s="253"/>
      <c r="I59" s="187"/>
      <c r="J59" s="187"/>
      <c r="K59" s="187">
        <v>0</v>
      </c>
      <c r="L59" s="216" t="e">
        <f t="shared" si="4"/>
        <v>#DIV/0!</v>
      </c>
    </row>
    <row r="60" spans="1:14" ht="15.6">
      <c r="A60" s="29" t="s">
        <v>7</v>
      </c>
      <c r="B60" s="30"/>
      <c r="C60" s="30"/>
      <c r="D60" s="31" t="s">
        <v>105</v>
      </c>
      <c r="E60" s="171">
        <f t="shared" ref="E60:K60" si="25">SUM(E61+E68)</f>
        <v>248014</v>
      </c>
      <c r="F60" s="171">
        <f t="shared" si="25"/>
        <v>0</v>
      </c>
      <c r="G60" s="171">
        <f t="shared" ref="G60" si="26">SUM(G61+G68)</f>
        <v>279261</v>
      </c>
      <c r="H60" s="252"/>
      <c r="I60" s="171">
        <f t="shared" si="25"/>
        <v>0</v>
      </c>
      <c r="J60" s="171">
        <f t="shared" si="25"/>
        <v>0</v>
      </c>
      <c r="K60" s="171">
        <f t="shared" si="25"/>
        <v>248014</v>
      </c>
      <c r="L60" s="216">
        <f t="shared" si="4"/>
        <v>0.1259888554678365</v>
      </c>
    </row>
    <row r="61" spans="1:14" ht="15.6">
      <c r="A61" s="6" t="s">
        <v>7</v>
      </c>
      <c r="B61" s="32">
        <v>50</v>
      </c>
      <c r="C61" s="32"/>
      <c r="D61" s="32" t="s">
        <v>98</v>
      </c>
      <c r="E61" s="167">
        <f t="shared" ref="E61:K61" si="27">SUM(E62:E67)</f>
        <v>204849</v>
      </c>
      <c r="F61" s="167">
        <f t="shared" si="27"/>
        <v>0</v>
      </c>
      <c r="G61" s="167">
        <f t="shared" ref="G61" si="28">SUM(G62:G67)</f>
        <v>235596</v>
      </c>
      <c r="H61" s="253"/>
      <c r="I61" s="167">
        <f t="shared" si="27"/>
        <v>0</v>
      </c>
      <c r="J61" s="167">
        <f t="shared" si="27"/>
        <v>0</v>
      </c>
      <c r="K61" s="167">
        <f t="shared" si="27"/>
        <v>204849</v>
      </c>
      <c r="L61" s="216">
        <f t="shared" si="4"/>
        <v>0.15009592431498323</v>
      </c>
      <c r="N61" s="119"/>
    </row>
    <row r="62" spans="1:14" ht="15.6" outlineLevel="1">
      <c r="A62" s="6"/>
      <c r="B62" s="32"/>
      <c r="C62" s="35">
        <v>5000</v>
      </c>
      <c r="D62" s="33" t="s">
        <v>99</v>
      </c>
      <c r="E62" s="187">
        <v>23100</v>
      </c>
      <c r="F62" s="187"/>
      <c r="G62" s="187">
        <v>29040</v>
      </c>
      <c r="H62" s="245"/>
      <c r="I62" s="187"/>
      <c r="J62" s="187"/>
      <c r="K62" s="187">
        <v>23100</v>
      </c>
      <c r="L62" s="216">
        <f t="shared" si="4"/>
        <v>0.25714285714285712</v>
      </c>
    </row>
    <row r="63" spans="1:14" ht="15.6" outlineLevel="1">
      <c r="A63" s="6"/>
      <c r="B63" s="32"/>
      <c r="C63" s="35">
        <v>5001</v>
      </c>
      <c r="D63" s="33" t="s">
        <v>106</v>
      </c>
      <c r="E63" s="187">
        <v>91916</v>
      </c>
      <c r="F63" s="187"/>
      <c r="G63" s="187">
        <v>108152</v>
      </c>
      <c r="H63" s="245"/>
      <c r="I63" s="187"/>
      <c r="J63" s="187"/>
      <c r="K63" s="187">
        <v>91916</v>
      </c>
      <c r="L63" s="216">
        <f t="shared" si="4"/>
        <v>0.17663954044997607</v>
      </c>
    </row>
    <row r="64" spans="1:14" ht="15.6" outlineLevel="1">
      <c r="A64" s="6"/>
      <c r="B64" s="32"/>
      <c r="C64" s="35">
        <v>5002</v>
      </c>
      <c r="D64" s="33" t="s">
        <v>100</v>
      </c>
      <c r="E64" s="187">
        <v>37410</v>
      </c>
      <c r="F64" s="187"/>
      <c r="G64" s="187">
        <v>38214</v>
      </c>
      <c r="H64" s="245"/>
      <c r="I64" s="187"/>
      <c r="J64" s="187"/>
      <c r="K64" s="187">
        <v>37410</v>
      </c>
      <c r="L64" s="216">
        <f t="shared" si="4"/>
        <v>2.1491579791499599E-2</v>
      </c>
    </row>
    <row r="65" spans="1:13" ht="15.6" outlineLevel="1">
      <c r="A65" s="6"/>
      <c r="B65" s="32"/>
      <c r="C65" s="35">
        <v>5005</v>
      </c>
      <c r="D65" s="33" t="s">
        <v>356</v>
      </c>
      <c r="E65" s="187"/>
      <c r="F65" s="187"/>
      <c r="G65" s="187"/>
      <c r="H65" s="245"/>
      <c r="I65" s="187"/>
      <c r="J65" s="187"/>
      <c r="K65" s="187"/>
      <c r="L65" s="216" t="e">
        <f t="shared" si="4"/>
        <v>#DIV/0!</v>
      </c>
    </row>
    <row r="66" spans="1:13" ht="15.6" outlineLevel="1">
      <c r="A66" s="6"/>
      <c r="B66" s="32"/>
      <c r="C66" s="35">
        <v>505</v>
      </c>
      <c r="D66" s="33" t="s">
        <v>107</v>
      </c>
      <c r="E66" s="194">
        <v>903</v>
      </c>
      <c r="F66" s="194"/>
      <c r="G66" s="194">
        <v>903</v>
      </c>
      <c r="H66" s="235"/>
      <c r="I66" s="194"/>
      <c r="J66" s="194"/>
      <c r="K66" s="194">
        <v>903</v>
      </c>
      <c r="L66" s="216">
        <f t="shared" si="4"/>
        <v>0</v>
      </c>
    </row>
    <row r="67" spans="1:13" ht="15.6" outlineLevel="1">
      <c r="A67" s="6"/>
      <c r="B67" s="32"/>
      <c r="C67" s="35">
        <v>506</v>
      </c>
      <c r="D67" s="33" t="s">
        <v>101</v>
      </c>
      <c r="E67" s="187">
        <v>51520</v>
      </c>
      <c r="F67" s="187"/>
      <c r="G67" s="187">
        <v>59287</v>
      </c>
      <c r="H67" s="235"/>
      <c r="I67" s="187"/>
      <c r="J67" s="187"/>
      <c r="K67" s="187">
        <v>51520</v>
      </c>
      <c r="L67" s="216">
        <f t="shared" si="4"/>
        <v>0.15075698757763975</v>
      </c>
    </row>
    <row r="68" spans="1:13" ht="15.6">
      <c r="A68" s="6" t="s">
        <v>7</v>
      </c>
      <c r="B68" s="32">
        <v>55</v>
      </c>
      <c r="C68" s="32"/>
      <c r="D68" s="32" t="s">
        <v>6</v>
      </c>
      <c r="E68" s="34">
        <f t="shared" ref="E68:K68" si="29">SUM(E69:E77)</f>
        <v>43165</v>
      </c>
      <c r="F68" s="34">
        <f t="shared" si="29"/>
        <v>0</v>
      </c>
      <c r="G68" s="34">
        <f t="shared" ref="G68" si="30">SUM(G69:G77)</f>
        <v>43665</v>
      </c>
      <c r="H68" s="235"/>
      <c r="I68" s="34">
        <f t="shared" si="29"/>
        <v>0</v>
      </c>
      <c r="J68" s="34">
        <f t="shared" si="29"/>
        <v>0</v>
      </c>
      <c r="K68" s="34">
        <f t="shared" si="29"/>
        <v>43165</v>
      </c>
      <c r="L68" s="216">
        <f t="shared" si="4"/>
        <v>1.1583458820803891E-2</v>
      </c>
    </row>
    <row r="69" spans="1:13" ht="15.6" outlineLevel="1">
      <c r="A69" s="6"/>
      <c r="B69" s="32"/>
      <c r="C69" s="35">
        <v>5500</v>
      </c>
      <c r="D69" s="33" t="s">
        <v>102</v>
      </c>
      <c r="E69" s="187">
        <v>18600</v>
      </c>
      <c r="F69" s="187"/>
      <c r="G69" s="187">
        <v>18600</v>
      </c>
      <c r="H69" s="235"/>
      <c r="I69" s="187"/>
      <c r="J69" s="187"/>
      <c r="K69" s="187">
        <v>18600</v>
      </c>
      <c r="L69" s="216">
        <f t="shared" si="4"/>
        <v>0</v>
      </c>
      <c r="M69" s="204"/>
    </row>
    <row r="70" spans="1:13" ht="15.6" outlineLevel="1">
      <c r="A70" s="6"/>
      <c r="B70" s="32"/>
      <c r="C70" s="35">
        <v>5503</v>
      </c>
      <c r="D70" s="33" t="s">
        <v>108</v>
      </c>
      <c r="E70" s="187">
        <v>1150</v>
      </c>
      <c r="F70" s="187"/>
      <c r="G70" s="187">
        <v>1150</v>
      </c>
      <c r="H70" s="235"/>
      <c r="I70" s="187"/>
      <c r="J70" s="187"/>
      <c r="K70" s="187">
        <v>1150</v>
      </c>
      <c r="L70" s="216">
        <f t="shared" si="4"/>
        <v>0</v>
      </c>
    </row>
    <row r="71" spans="1:13" ht="15.6" outlineLevel="1">
      <c r="A71" s="6"/>
      <c r="B71" s="32"/>
      <c r="C71" s="35">
        <v>5504</v>
      </c>
      <c r="D71" s="33" t="s">
        <v>109</v>
      </c>
      <c r="E71" s="187">
        <v>1900</v>
      </c>
      <c r="F71" s="187"/>
      <c r="G71" s="187">
        <v>1900</v>
      </c>
      <c r="H71" s="235"/>
      <c r="I71" s="187"/>
      <c r="J71" s="187"/>
      <c r="K71" s="187">
        <v>1900</v>
      </c>
      <c r="L71" s="216">
        <f t="shared" si="4"/>
        <v>0</v>
      </c>
    </row>
    <row r="72" spans="1:13" ht="15.6" outlineLevel="1">
      <c r="A72" s="6"/>
      <c r="B72" s="32"/>
      <c r="C72" s="35">
        <v>5511</v>
      </c>
      <c r="D72" s="33" t="s">
        <v>104</v>
      </c>
      <c r="E72" s="187">
        <v>4915</v>
      </c>
      <c r="F72" s="187"/>
      <c r="G72" s="187">
        <v>4915</v>
      </c>
      <c r="H72" s="235"/>
      <c r="I72" s="187"/>
      <c r="J72" s="187"/>
      <c r="K72" s="187">
        <v>4915</v>
      </c>
      <c r="L72" s="216">
        <f t="shared" si="4"/>
        <v>0</v>
      </c>
    </row>
    <row r="73" spans="1:13" ht="15.6" outlineLevel="1">
      <c r="A73" s="6"/>
      <c r="B73" s="32"/>
      <c r="C73" s="35">
        <v>5513</v>
      </c>
      <c r="D73" s="33" t="s">
        <v>110</v>
      </c>
      <c r="E73" s="187">
        <v>6800</v>
      </c>
      <c r="F73" s="187"/>
      <c r="G73" s="187">
        <v>6800</v>
      </c>
      <c r="H73" s="235"/>
      <c r="I73" s="187"/>
      <c r="J73" s="187"/>
      <c r="K73" s="187">
        <v>6800</v>
      </c>
      <c r="L73" s="216">
        <f t="shared" si="4"/>
        <v>0</v>
      </c>
    </row>
    <row r="74" spans="1:13" ht="15.6" outlineLevel="1">
      <c r="A74" s="6"/>
      <c r="B74" s="32"/>
      <c r="C74" s="35">
        <v>5514</v>
      </c>
      <c r="D74" s="33" t="s">
        <v>111</v>
      </c>
      <c r="E74" s="187">
        <v>7200</v>
      </c>
      <c r="F74" s="187"/>
      <c r="G74" s="187">
        <v>7700</v>
      </c>
      <c r="H74" s="235"/>
      <c r="I74" s="187"/>
      <c r="J74" s="187"/>
      <c r="K74" s="187">
        <v>7200</v>
      </c>
      <c r="L74" s="216">
        <f t="shared" si="4"/>
        <v>6.9444444444444448E-2</v>
      </c>
    </row>
    <row r="75" spans="1:13" ht="15.6" outlineLevel="1">
      <c r="A75" s="6"/>
      <c r="B75" s="32"/>
      <c r="C75" s="35">
        <v>5515</v>
      </c>
      <c r="D75" s="33" t="s">
        <v>112</v>
      </c>
      <c r="E75" s="187">
        <v>1800</v>
      </c>
      <c r="F75" s="187"/>
      <c r="G75" s="187">
        <v>1800</v>
      </c>
      <c r="H75" s="235"/>
      <c r="I75" s="187"/>
      <c r="J75" s="187"/>
      <c r="K75" s="187">
        <v>1800</v>
      </c>
      <c r="L75" s="216">
        <f t="shared" ref="L75:L138" si="31">(G75-E75)/E75</f>
        <v>0</v>
      </c>
    </row>
    <row r="76" spans="1:13" ht="15.6" outlineLevel="1">
      <c r="A76" s="6"/>
      <c r="B76" s="32"/>
      <c r="C76" s="35">
        <v>5522</v>
      </c>
      <c r="D76" s="33" t="s">
        <v>161</v>
      </c>
      <c r="E76" s="187">
        <v>800</v>
      </c>
      <c r="F76" s="187"/>
      <c r="G76" s="187">
        <v>800</v>
      </c>
      <c r="H76" s="235"/>
      <c r="I76" s="187"/>
      <c r="J76" s="187"/>
      <c r="K76" s="187">
        <v>800</v>
      </c>
      <c r="L76" s="216">
        <f t="shared" si="31"/>
        <v>0</v>
      </c>
    </row>
    <row r="77" spans="1:13" ht="15.6" outlineLevel="1">
      <c r="A77" s="6"/>
      <c r="B77" s="32"/>
      <c r="C77" s="35">
        <v>5540</v>
      </c>
      <c r="D77" s="33" t="s">
        <v>370</v>
      </c>
      <c r="E77" s="187"/>
      <c r="F77" s="187"/>
      <c r="G77" s="187"/>
      <c r="H77" s="235"/>
      <c r="I77" s="187"/>
      <c r="J77" s="187"/>
      <c r="K77" s="187"/>
      <c r="L77" s="216" t="e">
        <f t="shared" si="31"/>
        <v>#DIV/0!</v>
      </c>
    </row>
    <row r="78" spans="1:13" ht="15.6">
      <c r="A78" s="29" t="s">
        <v>41</v>
      </c>
      <c r="B78" s="30">
        <v>45</v>
      </c>
      <c r="C78" s="36"/>
      <c r="D78" s="37" t="s">
        <v>113</v>
      </c>
      <c r="E78" s="38">
        <f t="shared" ref="E78:K78" si="32">SUM(E79:E83)</f>
        <v>11495</v>
      </c>
      <c r="F78" s="38">
        <f t="shared" si="32"/>
        <v>0</v>
      </c>
      <c r="G78" s="38">
        <f t="shared" ref="G78" si="33">SUM(G79:G83)</f>
        <v>7679</v>
      </c>
      <c r="H78" s="254"/>
      <c r="I78" s="38">
        <f t="shared" si="32"/>
        <v>0</v>
      </c>
      <c r="J78" s="38">
        <f t="shared" si="32"/>
        <v>0</v>
      </c>
      <c r="K78" s="38">
        <f t="shared" si="32"/>
        <v>11495</v>
      </c>
      <c r="L78" s="216">
        <f t="shared" si="31"/>
        <v>-0.33197042192257503</v>
      </c>
    </row>
    <row r="79" spans="1:13" ht="15.6" outlineLevel="1">
      <c r="A79" s="6"/>
      <c r="B79" s="32"/>
      <c r="C79" s="35">
        <v>4500</v>
      </c>
      <c r="D79" s="33" t="s">
        <v>371</v>
      </c>
      <c r="E79" s="187">
        <v>0</v>
      </c>
      <c r="F79" s="187"/>
      <c r="G79" s="187"/>
      <c r="H79" s="245"/>
      <c r="I79" s="187"/>
      <c r="J79" s="187"/>
      <c r="K79" s="187">
        <v>0</v>
      </c>
      <c r="L79" s="216" t="e">
        <f t="shared" si="31"/>
        <v>#DIV/0!</v>
      </c>
    </row>
    <row r="80" spans="1:13" ht="15.6" outlineLevel="1">
      <c r="A80" s="6"/>
      <c r="B80" s="32"/>
      <c r="C80" s="35">
        <v>4528</v>
      </c>
      <c r="D80" s="33" t="s">
        <v>474</v>
      </c>
      <c r="E80" s="187">
        <v>8816</v>
      </c>
      <c r="F80" s="187"/>
      <c r="G80" s="187">
        <v>5000</v>
      </c>
      <c r="H80" s="245"/>
      <c r="I80" s="187"/>
      <c r="J80" s="187"/>
      <c r="K80" s="187">
        <v>8816</v>
      </c>
      <c r="L80" s="216">
        <f t="shared" si="31"/>
        <v>-0.43284936479128855</v>
      </c>
    </row>
    <row r="81" spans="1:13" ht="15.6" outlineLevel="1">
      <c r="A81" s="6"/>
      <c r="B81" s="32"/>
      <c r="C81" s="35">
        <v>4528</v>
      </c>
      <c r="D81" s="33" t="s">
        <v>114</v>
      </c>
      <c r="E81" s="187">
        <v>1904</v>
      </c>
      <c r="F81" s="187"/>
      <c r="G81" s="187">
        <v>1904</v>
      </c>
      <c r="H81" s="245"/>
      <c r="I81" s="187"/>
      <c r="J81" s="187"/>
      <c r="K81" s="187">
        <v>1904</v>
      </c>
      <c r="L81" s="216">
        <f t="shared" si="31"/>
        <v>0</v>
      </c>
    </row>
    <row r="82" spans="1:13" ht="15.6" outlineLevel="1">
      <c r="A82" s="6"/>
      <c r="B82" s="32"/>
      <c r="C82" s="35">
        <v>4528</v>
      </c>
      <c r="D82" s="33" t="s">
        <v>270</v>
      </c>
      <c r="E82" s="187">
        <v>755</v>
      </c>
      <c r="F82" s="187"/>
      <c r="G82" s="187">
        <v>755</v>
      </c>
      <c r="H82" s="245"/>
      <c r="I82" s="187"/>
      <c r="J82" s="187"/>
      <c r="K82" s="187">
        <v>755</v>
      </c>
      <c r="L82" s="216">
        <f t="shared" si="31"/>
        <v>0</v>
      </c>
    </row>
    <row r="83" spans="1:13" ht="15.6" outlineLevel="1">
      <c r="A83" s="6"/>
      <c r="B83" s="32"/>
      <c r="C83" s="35">
        <v>4528</v>
      </c>
      <c r="D83" s="33" t="s">
        <v>115</v>
      </c>
      <c r="E83" s="187">
        <v>20</v>
      </c>
      <c r="F83" s="187"/>
      <c r="G83" s="187">
        <v>20</v>
      </c>
      <c r="H83" s="245"/>
      <c r="I83" s="187"/>
      <c r="J83" s="187"/>
      <c r="K83" s="187">
        <v>20</v>
      </c>
      <c r="L83" s="216">
        <f t="shared" si="31"/>
        <v>0</v>
      </c>
    </row>
    <row r="84" spans="1:13" ht="25.95" customHeight="1">
      <c r="A84" s="46" t="s">
        <v>246</v>
      </c>
      <c r="B84" s="30"/>
      <c r="C84" s="37"/>
      <c r="D84" s="37" t="s">
        <v>247</v>
      </c>
      <c r="E84" s="190">
        <v>0</v>
      </c>
      <c r="F84" s="190">
        <v>0</v>
      </c>
      <c r="G84" s="190">
        <v>0</v>
      </c>
      <c r="H84" s="245"/>
      <c r="I84" s="190">
        <v>0</v>
      </c>
      <c r="J84" s="190"/>
      <c r="K84" s="190"/>
      <c r="L84" s="216" t="e">
        <f t="shared" si="31"/>
        <v>#DIV/0!</v>
      </c>
    </row>
    <row r="85" spans="1:13" ht="12" customHeight="1">
      <c r="A85" s="6"/>
      <c r="B85" s="32">
        <v>50</v>
      </c>
      <c r="C85" s="35"/>
      <c r="D85" s="55" t="s">
        <v>98</v>
      </c>
      <c r="E85" s="195">
        <f t="shared" ref="E85:I85" si="34">SUM(E86:E87)</f>
        <v>4470</v>
      </c>
      <c r="F85" s="195">
        <f t="shared" si="34"/>
        <v>0</v>
      </c>
      <c r="G85" s="195">
        <f t="shared" si="34"/>
        <v>0</v>
      </c>
      <c r="H85" s="245"/>
      <c r="I85" s="195">
        <f t="shared" si="34"/>
        <v>0</v>
      </c>
      <c r="J85" s="195"/>
      <c r="K85" s="195"/>
      <c r="L85" s="216">
        <f t="shared" si="31"/>
        <v>-1</v>
      </c>
    </row>
    <row r="86" spans="1:13" ht="15.6" outlineLevel="1">
      <c r="A86" s="6"/>
      <c r="B86" s="32"/>
      <c r="C86" s="35">
        <v>5005</v>
      </c>
      <c r="D86" s="33" t="s">
        <v>248</v>
      </c>
      <c r="E86" s="201">
        <v>3341</v>
      </c>
      <c r="F86" s="201"/>
      <c r="G86" s="229"/>
      <c r="H86" s="245"/>
      <c r="I86" s="201"/>
      <c r="J86" s="201"/>
      <c r="K86" s="201">
        <v>0</v>
      </c>
      <c r="L86" s="216">
        <f t="shared" si="31"/>
        <v>-1</v>
      </c>
    </row>
    <row r="87" spans="1:13" ht="15.6" outlineLevel="1">
      <c r="A87" s="6"/>
      <c r="B87" s="32"/>
      <c r="C87" s="35">
        <v>506</v>
      </c>
      <c r="D87" s="33" t="s">
        <v>101</v>
      </c>
      <c r="E87" s="201">
        <v>1129</v>
      </c>
      <c r="F87" s="201"/>
      <c r="G87" s="229"/>
      <c r="H87" s="245"/>
      <c r="I87" s="201"/>
      <c r="J87" s="201"/>
      <c r="K87" s="201">
        <v>0</v>
      </c>
      <c r="L87" s="216">
        <f t="shared" si="31"/>
        <v>-1</v>
      </c>
    </row>
    <row r="88" spans="1:13" ht="15.6">
      <c r="A88" s="6"/>
      <c r="B88" s="32">
        <v>55</v>
      </c>
      <c r="C88" s="35"/>
      <c r="D88" s="55" t="s">
        <v>6</v>
      </c>
      <c r="E88" s="195">
        <f t="shared" ref="E88:I88" si="35">SUM(E89:E92)</f>
        <v>850</v>
      </c>
      <c r="F88" s="195">
        <f t="shared" si="35"/>
        <v>0</v>
      </c>
      <c r="G88" s="195">
        <f t="shared" si="35"/>
        <v>0</v>
      </c>
      <c r="H88" s="245"/>
      <c r="I88" s="195">
        <f t="shared" si="35"/>
        <v>0</v>
      </c>
      <c r="J88" s="195"/>
      <c r="K88" s="195">
        <f t="shared" ref="K88" si="36">SUM(K89:K92)</f>
        <v>0</v>
      </c>
      <c r="L88" s="216">
        <f t="shared" si="31"/>
        <v>-1</v>
      </c>
    </row>
    <row r="89" spans="1:13" ht="15.6" outlineLevel="1">
      <c r="A89" s="6"/>
      <c r="B89" s="32"/>
      <c r="C89" s="35">
        <v>5500</v>
      </c>
      <c r="D89" s="33" t="s">
        <v>249</v>
      </c>
      <c r="E89" s="201">
        <v>250</v>
      </c>
      <c r="F89" s="201"/>
      <c r="G89" s="201"/>
      <c r="H89" s="245"/>
      <c r="I89" s="201"/>
      <c r="J89" s="201"/>
      <c r="K89" s="201">
        <v>0</v>
      </c>
      <c r="L89" s="216">
        <f t="shared" si="31"/>
        <v>-1</v>
      </c>
    </row>
    <row r="90" spans="1:13" ht="15.6" outlineLevel="1">
      <c r="A90" s="6"/>
      <c r="B90" s="32"/>
      <c r="C90" s="35">
        <v>5503</v>
      </c>
      <c r="D90" s="33" t="s">
        <v>250</v>
      </c>
      <c r="E90" s="201">
        <v>100</v>
      </c>
      <c r="F90" s="201"/>
      <c r="G90" s="201"/>
      <c r="H90" s="245"/>
      <c r="I90" s="201"/>
      <c r="J90" s="201"/>
      <c r="K90" s="201">
        <v>0</v>
      </c>
      <c r="L90" s="216">
        <f t="shared" si="31"/>
        <v>-1</v>
      </c>
    </row>
    <row r="91" spans="1:13" ht="15.6" outlineLevel="1">
      <c r="A91" s="6"/>
      <c r="B91" s="32"/>
      <c r="C91" s="35">
        <v>5511</v>
      </c>
      <c r="D91" s="33" t="s">
        <v>239</v>
      </c>
      <c r="E91" s="201">
        <v>0</v>
      </c>
      <c r="F91" s="201"/>
      <c r="G91" s="201"/>
      <c r="H91" s="245"/>
      <c r="I91" s="201"/>
      <c r="J91" s="201"/>
      <c r="K91" s="201">
        <v>0</v>
      </c>
      <c r="L91" s="216" t="e">
        <f t="shared" si="31"/>
        <v>#DIV/0!</v>
      </c>
    </row>
    <row r="92" spans="1:13" ht="15.6" outlineLevel="1">
      <c r="A92" s="6"/>
      <c r="B92" s="32"/>
      <c r="C92" s="35">
        <v>5513</v>
      </c>
      <c r="D92" s="33" t="s">
        <v>110</v>
      </c>
      <c r="E92" s="201">
        <v>500</v>
      </c>
      <c r="F92" s="201"/>
      <c r="G92" s="201"/>
      <c r="H92" s="245"/>
      <c r="I92" s="201"/>
      <c r="J92" s="201"/>
      <c r="K92" s="201">
        <v>0</v>
      </c>
      <c r="L92" s="216">
        <f t="shared" si="31"/>
        <v>-1</v>
      </c>
    </row>
    <row r="93" spans="1:13" s="166" customFormat="1" ht="15.6" outlineLevel="1">
      <c r="A93" s="46" t="s">
        <v>246</v>
      </c>
      <c r="B93" s="30"/>
      <c r="C93" s="37"/>
      <c r="D93" s="37" t="s">
        <v>247</v>
      </c>
      <c r="E93" s="227">
        <f>E94+E97</f>
        <v>5320</v>
      </c>
      <c r="F93" s="226">
        <v>0</v>
      </c>
      <c r="G93" s="227">
        <f>G94+G97</f>
        <v>0</v>
      </c>
      <c r="H93" s="226"/>
      <c r="I93" s="227">
        <f>I94+I97</f>
        <v>0</v>
      </c>
      <c r="J93" s="227">
        <f t="shared" ref="J93:K93" si="37">J94+J97</f>
        <v>0</v>
      </c>
      <c r="K93" s="227">
        <f t="shared" si="37"/>
        <v>5320</v>
      </c>
      <c r="L93" s="216">
        <f t="shared" si="31"/>
        <v>-1</v>
      </c>
    </row>
    <row r="94" spans="1:13" s="166" customFormat="1" ht="15.6" outlineLevel="1">
      <c r="A94" s="168"/>
      <c r="B94" s="172">
        <v>50</v>
      </c>
      <c r="C94" s="174"/>
      <c r="D94" s="180" t="s">
        <v>98</v>
      </c>
      <c r="E94" s="228">
        <f>SUM(E95+E96)</f>
        <v>4470</v>
      </c>
      <c r="F94" s="201"/>
      <c r="G94" s="228">
        <f>SUM(G95:G96)</f>
        <v>0</v>
      </c>
      <c r="H94" s="235"/>
      <c r="I94" s="228">
        <f>SUM(I95:I96)</f>
        <v>0</v>
      </c>
      <c r="J94" s="228">
        <f t="shared" ref="J94:K94" si="38">SUM(J95:J96)</f>
        <v>0</v>
      </c>
      <c r="K94" s="228">
        <f t="shared" si="38"/>
        <v>4470</v>
      </c>
      <c r="L94" s="216">
        <f t="shared" si="31"/>
        <v>-1</v>
      </c>
      <c r="M94" s="3"/>
    </row>
    <row r="95" spans="1:13" s="166" customFormat="1" ht="15.6" outlineLevel="1">
      <c r="A95" s="168"/>
      <c r="B95" s="172"/>
      <c r="C95" s="174">
        <v>5005</v>
      </c>
      <c r="D95" s="173" t="s">
        <v>248</v>
      </c>
      <c r="E95" s="201">
        <v>3341</v>
      </c>
      <c r="F95" s="201"/>
      <c r="G95" s="201"/>
      <c r="H95" s="235"/>
      <c r="I95" s="201"/>
      <c r="J95" s="201"/>
      <c r="K95" s="201">
        <v>3341</v>
      </c>
      <c r="L95" s="216">
        <f t="shared" si="31"/>
        <v>-1</v>
      </c>
    </row>
    <row r="96" spans="1:13" s="166" customFormat="1" ht="15.6" outlineLevel="1">
      <c r="A96" s="168"/>
      <c r="B96" s="172"/>
      <c r="C96" s="174">
        <v>506</v>
      </c>
      <c r="D96" s="173" t="s">
        <v>101</v>
      </c>
      <c r="E96" s="201">
        <v>1129</v>
      </c>
      <c r="F96" s="201"/>
      <c r="G96" s="201"/>
      <c r="H96" s="235"/>
      <c r="I96" s="201"/>
      <c r="J96" s="201"/>
      <c r="K96" s="201">
        <v>1129</v>
      </c>
      <c r="L96" s="216">
        <f t="shared" si="31"/>
        <v>-1</v>
      </c>
    </row>
    <row r="97" spans="1:12" s="166" customFormat="1" ht="15.6" outlineLevel="1">
      <c r="A97" s="168"/>
      <c r="B97" s="172">
        <v>55</v>
      </c>
      <c r="C97" s="174"/>
      <c r="D97" s="180" t="s">
        <v>6</v>
      </c>
      <c r="E97" s="228">
        <f>SUM(E98:E101)</f>
        <v>850</v>
      </c>
      <c r="F97" s="201"/>
      <c r="G97" s="228">
        <f>SUM(G98:G101)</f>
        <v>0</v>
      </c>
      <c r="H97" s="235"/>
      <c r="I97" s="228">
        <f>SUM(I98:I101)</f>
        <v>0</v>
      </c>
      <c r="J97" s="228">
        <f t="shared" ref="J97:K97" si="39">SUM(J98:J101)</f>
        <v>0</v>
      </c>
      <c r="K97" s="228">
        <f t="shared" si="39"/>
        <v>850</v>
      </c>
      <c r="L97" s="216">
        <f t="shared" si="31"/>
        <v>-1</v>
      </c>
    </row>
    <row r="98" spans="1:12" s="166" customFormat="1" ht="15.6" outlineLevel="1">
      <c r="A98" s="168"/>
      <c r="B98" s="172"/>
      <c r="C98" s="174">
        <v>5500</v>
      </c>
      <c r="D98" s="173" t="s">
        <v>249</v>
      </c>
      <c r="E98" s="201">
        <v>250</v>
      </c>
      <c r="F98" s="201"/>
      <c r="G98" s="201"/>
      <c r="H98" s="235"/>
      <c r="I98" s="201"/>
      <c r="J98" s="201"/>
      <c r="K98" s="201">
        <v>250</v>
      </c>
      <c r="L98" s="216">
        <f t="shared" si="31"/>
        <v>-1</v>
      </c>
    </row>
    <row r="99" spans="1:12" s="166" customFormat="1" ht="15.6" outlineLevel="1">
      <c r="A99" s="168"/>
      <c r="B99" s="172"/>
      <c r="C99" s="174">
        <v>5503</v>
      </c>
      <c r="D99" s="173" t="s">
        <v>250</v>
      </c>
      <c r="E99" s="201"/>
      <c r="F99" s="201"/>
      <c r="G99" s="201"/>
      <c r="H99" s="235"/>
      <c r="I99" s="201"/>
      <c r="J99" s="201"/>
      <c r="K99" s="201">
        <v>0</v>
      </c>
      <c r="L99" s="216" t="e">
        <f t="shared" si="31"/>
        <v>#DIV/0!</v>
      </c>
    </row>
    <row r="100" spans="1:12" s="166" customFormat="1" ht="15.6" outlineLevel="1">
      <c r="A100" s="168"/>
      <c r="B100" s="172"/>
      <c r="C100" s="174">
        <v>5511</v>
      </c>
      <c r="D100" s="173" t="s">
        <v>239</v>
      </c>
      <c r="E100" s="201">
        <v>100</v>
      </c>
      <c r="F100" s="201"/>
      <c r="G100" s="201"/>
      <c r="H100" s="235"/>
      <c r="I100" s="201"/>
      <c r="J100" s="201"/>
      <c r="K100" s="201">
        <v>100</v>
      </c>
      <c r="L100" s="216">
        <f t="shared" si="31"/>
        <v>-1</v>
      </c>
    </row>
    <row r="101" spans="1:12" s="166" customFormat="1" ht="15.6" outlineLevel="1">
      <c r="A101" s="168"/>
      <c r="B101" s="172"/>
      <c r="C101" s="174">
        <v>5513</v>
      </c>
      <c r="D101" s="173" t="s">
        <v>110</v>
      </c>
      <c r="E101" s="201">
        <v>500</v>
      </c>
      <c r="F101" s="201"/>
      <c r="G101" s="201"/>
      <c r="H101" s="235"/>
      <c r="I101" s="201"/>
      <c r="J101" s="201"/>
      <c r="K101" s="201">
        <v>500</v>
      </c>
      <c r="L101" s="216">
        <f t="shared" si="31"/>
        <v>-1</v>
      </c>
    </row>
    <row r="102" spans="1:12" ht="15.6">
      <c r="A102" s="39" t="s">
        <v>8</v>
      </c>
      <c r="B102" s="40">
        <v>6</v>
      </c>
      <c r="C102" s="40"/>
      <c r="D102" s="41" t="s">
        <v>116</v>
      </c>
      <c r="E102" s="94">
        <v>55000</v>
      </c>
      <c r="F102" s="94"/>
      <c r="G102" s="94">
        <v>55000</v>
      </c>
      <c r="H102" s="255"/>
      <c r="I102" s="94"/>
      <c r="J102" s="94"/>
      <c r="K102" s="94">
        <v>55000</v>
      </c>
      <c r="L102" s="216">
        <f t="shared" si="31"/>
        <v>0</v>
      </c>
    </row>
    <row r="103" spans="1:12" s="3" customFormat="1" ht="15.6">
      <c r="A103" s="42"/>
      <c r="B103" s="27" t="s">
        <v>42</v>
      </c>
      <c r="C103" s="43"/>
      <c r="D103" s="44" t="s">
        <v>117</v>
      </c>
      <c r="E103" s="175">
        <f t="shared" ref="E103:I103" si="40">SUM(E104+E110)</f>
        <v>10141</v>
      </c>
      <c r="F103" s="175">
        <f t="shared" si="40"/>
        <v>0</v>
      </c>
      <c r="G103" s="175">
        <f t="shared" ref="G103" si="41">SUM(G104+G110)</f>
        <v>10141</v>
      </c>
      <c r="H103" s="256"/>
      <c r="I103" s="175">
        <f t="shared" si="40"/>
        <v>0</v>
      </c>
      <c r="J103" s="175">
        <f t="shared" ref="J103:K103" si="42">SUM(J104+J110)</f>
        <v>0</v>
      </c>
      <c r="K103" s="175">
        <f t="shared" si="42"/>
        <v>10141</v>
      </c>
      <c r="L103" s="216">
        <f t="shared" si="31"/>
        <v>0</v>
      </c>
    </row>
    <row r="104" spans="1:12" s="3" customFormat="1" ht="15.6">
      <c r="A104" s="45" t="s">
        <v>43</v>
      </c>
      <c r="B104" s="46"/>
      <c r="C104" s="30"/>
      <c r="D104" s="47" t="s">
        <v>118</v>
      </c>
      <c r="E104" s="171">
        <f t="shared" ref="E104:I104" si="43">SUM(E105+E108)</f>
        <v>834</v>
      </c>
      <c r="F104" s="171">
        <f t="shared" si="43"/>
        <v>0</v>
      </c>
      <c r="G104" s="171">
        <f t="shared" ref="G104" si="44">SUM(G105+G108)</f>
        <v>834</v>
      </c>
      <c r="H104" s="252"/>
      <c r="I104" s="171">
        <f t="shared" si="43"/>
        <v>0</v>
      </c>
      <c r="J104" s="171">
        <f t="shared" ref="J104:K104" si="45">SUM(J105+J108)</f>
        <v>0</v>
      </c>
      <c r="K104" s="171">
        <f t="shared" si="45"/>
        <v>834</v>
      </c>
      <c r="L104" s="216">
        <f t="shared" si="31"/>
        <v>0</v>
      </c>
    </row>
    <row r="105" spans="1:12" s="3" customFormat="1" ht="15.6">
      <c r="A105" s="42"/>
      <c r="B105" s="26" t="s">
        <v>119</v>
      </c>
      <c r="C105" s="48"/>
      <c r="D105" s="49" t="s">
        <v>98</v>
      </c>
      <c r="E105" s="176">
        <f t="shared" ref="E105:K105" si="46">SUM(E106:E107)</f>
        <v>642</v>
      </c>
      <c r="F105" s="176">
        <f t="shared" si="46"/>
        <v>0</v>
      </c>
      <c r="G105" s="176">
        <f t="shared" ref="G105" si="47">SUM(G106:G107)</f>
        <v>642</v>
      </c>
      <c r="H105" s="257"/>
      <c r="I105" s="176">
        <f t="shared" si="46"/>
        <v>0</v>
      </c>
      <c r="J105" s="176">
        <f t="shared" si="46"/>
        <v>0</v>
      </c>
      <c r="K105" s="176">
        <f t="shared" si="46"/>
        <v>642</v>
      </c>
      <c r="L105" s="216">
        <f t="shared" si="31"/>
        <v>0</v>
      </c>
    </row>
    <row r="106" spans="1:12" s="3" customFormat="1" ht="15.6" outlineLevel="1">
      <c r="A106" s="42"/>
      <c r="B106" s="26"/>
      <c r="C106" s="35">
        <v>5002</v>
      </c>
      <c r="D106" s="50" t="s">
        <v>120</v>
      </c>
      <c r="E106" s="194">
        <v>480</v>
      </c>
      <c r="F106" s="194"/>
      <c r="G106" s="194">
        <v>480</v>
      </c>
      <c r="H106" s="257"/>
      <c r="I106" s="194"/>
      <c r="J106" s="194"/>
      <c r="K106" s="194">
        <v>480</v>
      </c>
      <c r="L106" s="216">
        <f t="shared" si="31"/>
        <v>0</v>
      </c>
    </row>
    <row r="107" spans="1:12" s="3" customFormat="1" ht="15.6" outlineLevel="1">
      <c r="A107" s="42"/>
      <c r="B107" s="26"/>
      <c r="C107" s="35">
        <v>506</v>
      </c>
      <c r="D107" s="50" t="s">
        <v>101</v>
      </c>
      <c r="E107" s="194">
        <v>162</v>
      </c>
      <c r="F107" s="194"/>
      <c r="G107" s="194">
        <v>162</v>
      </c>
      <c r="H107" s="257"/>
      <c r="I107" s="194"/>
      <c r="J107" s="194"/>
      <c r="K107" s="194">
        <v>162</v>
      </c>
      <c r="L107" s="216">
        <f t="shared" si="31"/>
        <v>0</v>
      </c>
    </row>
    <row r="108" spans="1:12" s="3" customFormat="1" ht="15.6">
      <c r="A108" s="42"/>
      <c r="B108" s="26" t="s">
        <v>121</v>
      </c>
      <c r="C108" s="48"/>
      <c r="D108" s="49" t="s">
        <v>6</v>
      </c>
      <c r="E108" s="176">
        <f t="shared" ref="E108:K108" si="48">SUM(E109)</f>
        <v>192</v>
      </c>
      <c r="F108" s="176">
        <f t="shared" si="48"/>
        <v>0</v>
      </c>
      <c r="G108" s="176">
        <f t="shared" si="48"/>
        <v>192</v>
      </c>
      <c r="H108" s="257"/>
      <c r="I108" s="176">
        <f t="shared" si="48"/>
        <v>0</v>
      </c>
      <c r="J108" s="176">
        <f t="shared" si="48"/>
        <v>0</v>
      </c>
      <c r="K108" s="176">
        <f t="shared" si="48"/>
        <v>192</v>
      </c>
      <c r="L108" s="216">
        <f t="shared" si="31"/>
        <v>0</v>
      </c>
    </row>
    <row r="109" spans="1:12" s="3" customFormat="1" ht="15.6" outlineLevel="1">
      <c r="A109" s="42"/>
      <c r="B109" s="26"/>
      <c r="C109" s="35">
        <v>5513</v>
      </c>
      <c r="D109" s="50" t="s">
        <v>110</v>
      </c>
      <c r="E109" s="194">
        <v>192</v>
      </c>
      <c r="F109" s="194">
        <v>0</v>
      </c>
      <c r="G109" s="194">
        <v>192</v>
      </c>
      <c r="H109" s="257"/>
      <c r="I109" s="194"/>
      <c r="J109" s="194"/>
      <c r="K109" s="194">
        <v>192</v>
      </c>
      <c r="L109" s="216">
        <f t="shared" si="31"/>
        <v>0</v>
      </c>
    </row>
    <row r="110" spans="1:12" s="3" customFormat="1" ht="15.6">
      <c r="A110" s="45" t="s">
        <v>44</v>
      </c>
      <c r="B110" s="46"/>
      <c r="C110" s="36"/>
      <c r="D110" s="51" t="s">
        <v>122</v>
      </c>
      <c r="E110" s="178">
        <f t="shared" ref="E110:K110" si="49">SUM(E111+E114)</f>
        <v>9307</v>
      </c>
      <c r="F110" s="178">
        <f t="shared" si="49"/>
        <v>0</v>
      </c>
      <c r="G110" s="178">
        <f t="shared" ref="G110" si="50">SUM(G111+G114)</f>
        <v>9307</v>
      </c>
      <c r="H110" s="252"/>
      <c r="I110" s="178">
        <f t="shared" si="49"/>
        <v>0</v>
      </c>
      <c r="J110" s="178">
        <f t="shared" si="49"/>
        <v>0</v>
      </c>
      <c r="K110" s="178">
        <f t="shared" si="49"/>
        <v>9307</v>
      </c>
      <c r="L110" s="216">
        <f t="shared" si="31"/>
        <v>0</v>
      </c>
    </row>
    <row r="111" spans="1:12" s="3" customFormat="1" ht="15.6">
      <c r="A111" s="42"/>
      <c r="B111" s="26" t="s">
        <v>119</v>
      </c>
      <c r="C111" s="35"/>
      <c r="D111" s="52" t="s">
        <v>98</v>
      </c>
      <c r="E111" s="179">
        <f t="shared" ref="E111:K111" si="51">SUM(E112:E113)</f>
        <v>669</v>
      </c>
      <c r="F111" s="179">
        <f t="shared" si="51"/>
        <v>0</v>
      </c>
      <c r="G111" s="179">
        <f t="shared" ref="G111" si="52">SUM(G112:G113)</f>
        <v>669</v>
      </c>
      <c r="H111" s="248"/>
      <c r="I111" s="179">
        <f t="shared" si="51"/>
        <v>0</v>
      </c>
      <c r="J111" s="179">
        <f t="shared" si="51"/>
        <v>0</v>
      </c>
      <c r="K111" s="179">
        <f t="shared" si="51"/>
        <v>669</v>
      </c>
      <c r="L111" s="216">
        <f t="shared" si="31"/>
        <v>0</v>
      </c>
    </row>
    <row r="112" spans="1:12" s="3" customFormat="1" ht="15.6" outlineLevel="1">
      <c r="A112" s="42"/>
      <c r="B112" s="26"/>
      <c r="C112" s="35">
        <v>5002</v>
      </c>
      <c r="D112" s="50" t="s">
        <v>120</v>
      </c>
      <c r="E112" s="194">
        <v>500</v>
      </c>
      <c r="F112" s="194"/>
      <c r="G112" s="194">
        <v>500</v>
      </c>
      <c r="H112" s="257"/>
      <c r="I112" s="194"/>
      <c r="J112" s="194"/>
      <c r="K112" s="194">
        <v>500</v>
      </c>
      <c r="L112" s="216">
        <f t="shared" si="31"/>
        <v>0</v>
      </c>
    </row>
    <row r="113" spans="1:12" s="3" customFormat="1" ht="15.6" outlineLevel="1">
      <c r="A113" s="42"/>
      <c r="B113" s="26"/>
      <c r="C113" s="35">
        <v>506</v>
      </c>
      <c r="D113" s="50" t="s">
        <v>123</v>
      </c>
      <c r="E113" s="194">
        <v>169</v>
      </c>
      <c r="F113" s="194"/>
      <c r="G113" s="194">
        <v>169</v>
      </c>
      <c r="H113" s="257"/>
      <c r="I113" s="194"/>
      <c r="J113" s="194"/>
      <c r="K113" s="194">
        <v>169</v>
      </c>
      <c r="L113" s="216">
        <f t="shared" si="31"/>
        <v>0</v>
      </c>
    </row>
    <row r="114" spans="1:12" s="3" customFormat="1" ht="15.6">
      <c r="A114" s="42"/>
      <c r="B114" s="26" t="s">
        <v>121</v>
      </c>
      <c r="C114" s="35"/>
      <c r="D114" s="52" t="s">
        <v>6</v>
      </c>
      <c r="E114" s="179">
        <f t="shared" ref="E114:K114" si="53">SUM(E115:E117)</f>
        <v>8638</v>
      </c>
      <c r="F114" s="179">
        <f t="shared" si="53"/>
        <v>0</v>
      </c>
      <c r="G114" s="179">
        <f t="shared" ref="G114" si="54">SUM(G115:G117)</f>
        <v>8638</v>
      </c>
      <c r="H114" s="248"/>
      <c r="I114" s="179">
        <f t="shared" si="53"/>
        <v>0</v>
      </c>
      <c r="J114" s="179">
        <f t="shared" si="53"/>
        <v>0</v>
      </c>
      <c r="K114" s="179">
        <f t="shared" si="53"/>
        <v>8638</v>
      </c>
      <c r="L114" s="216">
        <f t="shared" si="31"/>
        <v>0</v>
      </c>
    </row>
    <row r="115" spans="1:12" s="3" customFormat="1" ht="15.6" outlineLevel="1">
      <c r="A115" s="42"/>
      <c r="B115" s="26"/>
      <c r="C115" s="35">
        <v>5500</v>
      </c>
      <c r="D115" s="50" t="s">
        <v>102</v>
      </c>
      <c r="E115" s="194">
        <v>0</v>
      </c>
      <c r="F115" s="194"/>
      <c r="G115" s="194">
        <v>0</v>
      </c>
      <c r="H115" s="235"/>
      <c r="I115" s="194">
        <v>0</v>
      </c>
      <c r="J115" s="194"/>
      <c r="K115" s="194">
        <v>0</v>
      </c>
      <c r="L115" s="216" t="e">
        <f t="shared" si="31"/>
        <v>#DIV/0!</v>
      </c>
    </row>
    <row r="116" spans="1:12" s="3" customFormat="1" ht="15.6" outlineLevel="1">
      <c r="A116" s="42"/>
      <c r="B116" s="26"/>
      <c r="C116" s="35">
        <v>5511</v>
      </c>
      <c r="D116" s="50" t="s">
        <v>104</v>
      </c>
      <c r="E116" s="198">
        <v>4982</v>
      </c>
      <c r="F116" s="198"/>
      <c r="G116" s="198">
        <v>4982</v>
      </c>
      <c r="H116" s="235"/>
      <c r="I116" s="198"/>
      <c r="J116" s="198"/>
      <c r="K116" s="198">
        <v>4982</v>
      </c>
      <c r="L116" s="216">
        <f t="shared" si="31"/>
        <v>0</v>
      </c>
    </row>
    <row r="117" spans="1:12" s="3" customFormat="1" ht="15.6" outlineLevel="1">
      <c r="A117" s="42"/>
      <c r="B117" s="26"/>
      <c r="C117" s="35">
        <v>5513</v>
      </c>
      <c r="D117" s="50" t="s">
        <v>110</v>
      </c>
      <c r="E117" s="198">
        <v>3656</v>
      </c>
      <c r="F117" s="198"/>
      <c r="G117" s="198">
        <v>3656</v>
      </c>
      <c r="H117" s="235"/>
      <c r="I117" s="198"/>
      <c r="J117" s="198"/>
      <c r="K117" s="198">
        <v>3656</v>
      </c>
      <c r="L117" s="216">
        <f t="shared" si="31"/>
        <v>0</v>
      </c>
    </row>
    <row r="118" spans="1:12" ht="15.6">
      <c r="A118" s="26"/>
      <c r="B118" s="27" t="s">
        <v>9</v>
      </c>
      <c r="C118" s="27"/>
      <c r="D118" s="28" t="s">
        <v>124</v>
      </c>
      <c r="E118" s="175">
        <f t="shared" ref="E118:I118" si="55">SUM(E119+E125+E139+E144+E151+E158+E164+E169)</f>
        <v>214259</v>
      </c>
      <c r="F118" s="175">
        <f t="shared" si="55"/>
        <v>0</v>
      </c>
      <c r="G118" s="175">
        <f t="shared" ref="G118" si="56">SUM(G119+G125+G139+G144+G151+G158+G164+G169)</f>
        <v>246744</v>
      </c>
      <c r="H118" s="256"/>
      <c r="I118" s="175">
        <f t="shared" si="55"/>
        <v>0</v>
      </c>
      <c r="J118" s="175">
        <f t="shared" ref="J118:K118" si="57">SUM(J119+J125+J139+J144+J151+J158+J164+J169)</f>
        <v>0</v>
      </c>
      <c r="K118" s="175">
        <f t="shared" si="57"/>
        <v>214259</v>
      </c>
      <c r="L118" s="216">
        <f t="shared" si="31"/>
        <v>0.15161556807415325</v>
      </c>
    </row>
    <row r="119" spans="1:12" ht="15.6">
      <c r="A119" s="45" t="s">
        <v>45</v>
      </c>
      <c r="B119" s="46"/>
      <c r="C119" s="46"/>
      <c r="D119" s="31" t="s">
        <v>125</v>
      </c>
      <c r="E119" s="171">
        <f t="shared" ref="E119:I119" si="58">SUM(E120+E123)</f>
        <v>1900</v>
      </c>
      <c r="F119" s="171">
        <f t="shared" si="58"/>
        <v>0</v>
      </c>
      <c r="G119" s="171">
        <f t="shared" ref="G119" si="59">SUM(G120+G123)</f>
        <v>1900</v>
      </c>
      <c r="H119" s="252"/>
      <c r="I119" s="171">
        <f t="shared" si="58"/>
        <v>0</v>
      </c>
      <c r="J119" s="171">
        <f t="shared" ref="J119:K119" si="60">SUM(J120+J123)</f>
        <v>0</v>
      </c>
      <c r="K119" s="171">
        <f t="shared" si="60"/>
        <v>1900</v>
      </c>
      <c r="L119" s="216">
        <f t="shared" si="31"/>
        <v>0</v>
      </c>
    </row>
    <row r="120" spans="1:12" ht="15.6">
      <c r="A120" s="26"/>
      <c r="B120" s="26" t="s">
        <v>121</v>
      </c>
      <c r="C120" s="26"/>
      <c r="D120" s="49" t="s">
        <v>6</v>
      </c>
      <c r="E120" s="176">
        <f t="shared" ref="E120:I120" si="61">SUM(E121:E122)</f>
        <v>1900</v>
      </c>
      <c r="F120" s="176">
        <f t="shared" si="61"/>
        <v>0</v>
      </c>
      <c r="G120" s="176">
        <f t="shared" ref="G120" si="62">SUM(G121:G122)</f>
        <v>1900</v>
      </c>
      <c r="H120" s="248"/>
      <c r="I120" s="176">
        <f t="shared" si="61"/>
        <v>0</v>
      </c>
      <c r="J120" s="176">
        <f t="shared" ref="J120:K120" si="63">SUM(J121:J122)</f>
        <v>0</v>
      </c>
      <c r="K120" s="176">
        <f t="shared" si="63"/>
        <v>1900</v>
      </c>
      <c r="L120" s="216">
        <f t="shared" si="31"/>
        <v>0</v>
      </c>
    </row>
    <row r="121" spans="1:12" ht="15.6" outlineLevel="1">
      <c r="A121" s="26"/>
      <c r="B121" s="26"/>
      <c r="C121" s="42" t="s">
        <v>126</v>
      </c>
      <c r="D121" s="50" t="s">
        <v>102</v>
      </c>
      <c r="E121" s="187"/>
      <c r="F121" s="187"/>
      <c r="G121" s="187"/>
      <c r="H121" s="245"/>
      <c r="I121" s="187"/>
      <c r="J121" s="187"/>
      <c r="K121" s="187"/>
      <c r="L121" s="216" t="e">
        <f t="shared" si="31"/>
        <v>#DIV/0!</v>
      </c>
    </row>
    <row r="122" spans="1:12" ht="15.6" outlineLevel="1">
      <c r="A122" s="26"/>
      <c r="B122" s="26"/>
      <c r="C122" s="42" t="s">
        <v>127</v>
      </c>
      <c r="D122" s="50" t="s">
        <v>128</v>
      </c>
      <c r="E122" s="187">
        <v>1900</v>
      </c>
      <c r="F122" s="187"/>
      <c r="G122" s="187">
        <v>1900</v>
      </c>
      <c r="H122" s="245"/>
      <c r="I122" s="187"/>
      <c r="J122" s="187"/>
      <c r="K122" s="187">
        <v>1900</v>
      </c>
      <c r="L122" s="216">
        <f t="shared" si="31"/>
        <v>0</v>
      </c>
    </row>
    <row r="123" spans="1:12" ht="15.6">
      <c r="A123" s="26"/>
      <c r="B123" s="26" t="s">
        <v>129</v>
      </c>
      <c r="C123" s="26"/>
      <c r="D123" s="49" t="s">
        <v>36</v>
      </c>
      <c r="E123" s="176"/>
      <c r="F123" s="176"/>
      <c r="G123" s="176"/>
      <c r="H123" s="248"/>
      <c r="I123" s="176"/>
      <c r="J123" s="176"/>
      <c r="K123" s="176"/>
      <c r="L123" s="216" t="e">
        <f t="shared" si="31"/>
        <v>#DIV/0!</v>
      </c>
    </row>
    <row r="124" spans="1:12" ht="15.6" outlineLevel="1">
      <c r="A124" s="26"/>
      <c r="B124" s="26"/>
      <c r="C124" s="42" t="s">
        <v>130</v>
      </c>
      <c r="D124" s="50" t="s">
        <v>131</v>
      </c>
      <c r="E124" s="201">
        <v>0</v>
      </c>
      <c r="F124" s="201"/>
      <c r="G124" s="201">
        <v>0</v>
      </c>
      <c r="H124" s="245"/>
      <c r="I124" s="201">
        <v>0</v>
      </c>
      <c r="J124" s="201"/>
      <c r="K124" s="201"/>
      <c r="L124" s="216" t="e">
        <f t="shared" si="31"/>
        <v>#DIV/0!</v>
      </c>
    </row>
    <row r="125" spans="1:12" ht="15.6">
      <c r="A125" s="45" t="s">
        <v>46</v>
      </c>
      <c r="B125" s="46"/>
      <c r="C125" s="45"/>
      <c r="D125" s="53" t="s">
        <v>132</v>
      </c>
      <c r="E125" s="178">
        <f t="shared" ref="E125:I125" si="64">SUM(E126+E129+E137)</f>
        <v>75680</v>
      </c>
      <c r="F125" s="178">
        <f t="shared" si="64"/>
        <v>0</v>
      </c>
      <c r="G125" s="178">
        <f t="shared" ref="G125" si="65">SUM(G126+G129+G137)</f>
        <v>82253</v>
      </c>
      <c r="H125" s="252"/>
      <c r="I125" s="178">
        <f t="shared" si="64"/>
        <v>0</v>
      </c>
      <c r="J125" s="178">
        <f t="shared" ref="J125:K125" si="66">SUM(J126+J129+J137)</f>
        <v>0</v>
      </c>
      <c r="K125" s="178">
        <f t="shared" si="66"/>
        <v>75680</v>
      </c>
      <c r="L125" s="216">
        <f t="shared" si="31"/>
        <v>8.6852536997885837E-2</v>
      </c>
    </row>
    <row r="126" spans="1:12" ht="15.6">
      <c r="A126" s="26"/>
      <c r="B126" s="26" t="s">
        <v>119</v>
      </c>
      <c r="C126" s="42"/>
      <c r="D126" s="52" t="s">
        <v>98</v>
      </c>
      <c r="E126" s="179">
        <f t="shared" ref="E126:I126" si="67">SUM(E127:E128)</f>
        <v>47530</v>
      </c>
      <c r="F126" s="179">
        <f t="shared" si="67"/>
        <v>0</v>
      </c>
      <c r="G126" s="179">
        <f t="shared" ref="G126" si="68">SUM(G127:G128)</f>
        <v>54103</v>
      </c>
      <c r="H126" s="248"/>
      <c r="I126" s="179">
        <f t="shared" si="67"/>
        <v>0</v>
      </c>
      <c r="J126" s="179">
        <f t="shared" ref="J126:K126" si="69">SUM(J127:J128)</f>
        <v>0</v>
      </c>
      <c r="K126" s="179">
        <f t="shared" si="69"/>
        <v>47530</v>
      </c>
      <c r="L126" s="216">
        <f t="shared" si="31"/>
        <v>0.13829160530191459</v>
      </c>
    </row>
    <row r="127" spans="1:12" ht="15.6" outlineLevel="1">
      <c r="A127" s="26"/>
      <c r="B127" s="26"/>
      <c r="C127" s="42" t="s">
        <v>133</v>
      </c>
      <c r="D127" s="50" t="s">
        <v>120</v>
      </c>
      <c r="E127" s="187">
        <v>35523</v>
      </c>
      <c r="F127" s="187"/>
      <c r="G127" s="187">
        <v>40436</v>
      </c>
      <c r="H127" s="257"/>
      <c r="I127" s="187"/>
      <c r="J127" s="187"/>
      <c r="K127" s="187">
        <v>35523</v>
      </c>
      <c r="L127" s="216">
        <f t="shared" si="31"/>
        <v>0.13830476029614616</v>
      </c>
    </row>
    <row r="128" spans="1:12" ht="15.6" outlineLevel="1">
      <c r="A128" s="26"/>
      <c r="B128" s="26"/>
      <c r="C128" s="42" t="s">
        <v>134</v>
      </c>
      <c r="D128" s="50" t="s">
        <v>101</v>
      </c>
      <c r="E128" s="187">
        <v>12007</v>
      </c>
      <c r="F128" s="187"/>
      <c r="G128" s="187">
        <v>13667</v>
      </c>
      <c r="H128" s="257"/>
      <c r="I128" s="187"/>
      <c r="J128" s="187"/>
      <c r="K128" s="187">
        <v>12007</v>
      </c>
      <c r="L128" s="216">
        <f t="shared" si="31"/>
        <v>0.13825268593320564</v>
      </c>
    </row>
    <row r="129" spans="1:13" ht="15.6">
      <c r="A129" s="26"/>
      <c r="B129" s="26" t="s">
        <v>121</v>
      </c>
      <c r="C129" s="42"/>
      <c r="D129" s="52" t="s">
        <v>6</v>
      </c>
      <c r="E129" s="179">
        <f t="shared" ref="E129:K129" si="70">SUM(E130:E136)</f>
        <v>27850</v>
      </c>
      <c r="F129" s="179">
        <f t="shared" si="70"/>
        <v>0</v>
      </c>
      <c r="G129" s="179">
        <f t="shared" ref="G129" si="71">SUM(G130:G136)</f>
        <v>27850</v>
      </c>
      <c r="H129" s="248"/>
      <c r="I129" s="179">
        <f t="shared" si="70"/>
        <v>0</v>
      </c>
      <c r="J129" s="179">
        <f t="shared" si="70"/>
        <v>0</v>
      </c>
      <c r="K129" s="179">
        <f t="shared" si="70"/>
        <v>27850</v>
      </c>
      <c r="L129" s="216">
        <f t="shared" si="31"/>
        <v>0</v>
      </c>
    </row>
    <row r="130" spans="1:13" ht="15.6" outlineLevel="1">
      <c r="A130" s="26"/>
      <c r="B130" s="26"/>
      <c r="C130" s="42" t="s">
        <v>126</v>
      </c>
      <c r="D130" s="50" t="s">
        <v>102</v>
      </c>
      <c r="E130" s="187">
        <v>64</v>
      </c>
      <c r="F130" s="187"/>
      <c r="G130" s="187">
        <v>64</v>
      </c>
      <c r="H130" s="257"/>
      <c r="I130" s="187"/>
      <c r="J130" s="187"/>
      <c r="K130" s="187">
        <v>64</v>
      </c>
      <c r="L130" s="216">
        <f t="shared" si="31"/>
        <v>0</v>
      </c>
    </row>
    <row r="131" spans="1:13" ht="15.6" outlineLevel="1">
      <c r="A131" s="26"/>
      <c r="B131" s="26"/>
      <c r="C131" s="42" t="s">
        <v>135</v>
      </c>
      <c r="D131" s="50" t="s">
        <v>109</v>
      </c>
      <c r="E131" s="187">
        <v>128</v>
      </c>
      <c r="F131" s="187"/>
      <c r="G131" s="187">
        <v>128</v>
      </c>
      <c r="H131" s="257"/>
      <c r="I131" s="187"/>
      <c r="J131" s="187"/>
      <c r="K131" s="187">
        <v>128</v>
      </c>
      <c r="L131" s="216">
        <f t="shared" si="31"/>
        <v>0</v>
      </c>
    </row>
    <row r="132" spans="1:13" ht="15.6" outlineLevel="1">
      <c r="A132" s="26"/>
      <c r="B132" s="26"/>
      <c r="C132" s="42" t="s">
        <v>127</v>
      </c>
      <c r="D132" s="50" t="s">
        <v>136</v>
      </c>
      <c r="E132" s="187">
        <v>19895</v>
      </c>
      <c r="F132" s="187"/>
      <c r="G132" s="187">
        <v>19895</v>
      </c>
      <c r="H132" s="257"/>
      <c r="I132" s="187"/>
      <c r="J132" s="187"/>
      <c r="K132" s="187">
        <v>19895</v>
      </c>
      <c r="L132" s="216">
        <f t="shared" si="31"/>
        <v>0</v>
      </c>
      <c r="M132" s="165"/>
    </row>
    <row r="133" spans="1:13" ht="15.6" outlineLevel="1">
      <c r="A133" s="26"/>
      <c r="B133" s="26"/>
      <c r="C133" s="42" t="s">
        <v>137</v>
      </c>
      <c r="D133" s="50" t="s">
        <v>110</v>
      </c>
      <c r="E133" s="187">
        <v>4500</v>
      </c>
      <c r="F133" s="187"/>
      <c r="G133" s="187">
        <v>4500</v>
      </c>
      <c r="H133" s="257"/>
      <c r="I133" s="187"/>
      <c r="J133" s="187"/>
      <c r="K133" s="187">
        <v>4500</v>
      </c>
      <c r="L133" s="216">
        <f t="shared" si="31"/>
        <v>0</v>
      </c>
      <c r="M133" s="165"/>
    </row>
    <row r="134" spans="1:13" s="166" customFormat="1" ht="15.6" outlineLevel="1">
      <c r="A134" s="26"/>
      <c r="B134" s="26"/>
      <c r="C134" s="42" t="s">
        <v>397</v>
      </c>
      <c r="D134" s="177" t="s">
        <v>398</v>
      </c>
      <c r="E134" s="187">
        <v>230</v>
      </c>
      <c r="F134" s="187"/>
      <c r="G134" s="187">
        <v>230</v>
      </c>
      <c r="H134" s="257"/>
      <c r="I134" s="187"/>
      <c r="J134" s="187"/>
      <c r="K134" s="187">
        <v>230</v>
      </c>
      <c r="L134" s="216">
        <f t="shared" si="31"/>
        <v>0</v>
      </c>
      <c r="M134" s="199"/>
    </row>
    <row r="135" spans="1:13" ht="15.6" outlineLevel="1">
      <c r="A135" s="26"/>
      <c r="B135" s="26"/>
      <c r="C135" s="42" t="s">
        <v>138</v>
      </c>
      <c r="D135" s="50" t="s">
        <v>139</v>
      </c>
      <c r="E135" s="187">
        <v>2133</v>
      </c>
      <c r="F135" s="187"/>
      <c r="G135" s="187">
        <v>2133</v>
      </c>
      <c r="H135" s="257"/>
      <c r="I135" s="187"/>
      <c r="J135" s="187"/>
      <c r="K135" s="187">
        <v>2133</v>
      </c>
      <c r="L135" s="216">
        <f t="shared" si="31"/>
        <v>0</v>
      </c>
    </row>
    <row r="136" spans="1:13" ht="15.6" outlineLevel="1">
      <c r="A136" s="26"/>
      <c r="B136" s="26"/>
      <c r="C136" s="42" t="s">
        <v>140</v>
      </c>
      <c r="D136" s="50" t="s">
        <v>141</v>
      </c>
      <c r="E136" s="187">
        <v>900</v>
      </c>
      <c r="F136" s="187"/>
      <c r="G136" s="187">
        <v>900</v>
      </c>
      <c r="H136" s="257"/>
      <c r="I136" s="187"/>
      <c r="J136" s="187"/>
      <c r="K136" s="187">
        <v>900</v>
      </c>
      <c r="L136" s="216">
        <f t="shared" si="31"/>
        <v>0</v>
      </c>
    </row>
    <row r="137" spans="1:13" ht="15.6">
      <c r="A137" s="26"/>
      <c r="B137" s="26" t="s">
        <v>129</v>
      </c>
      <c r="C137" s="42"/>
      <c r="D137" s="52" t="s">
        <v>36</v>
      </c>
      <c r="E137" s="179">
        <f t="shared" ref="E137:K137" si="72">SUM(E138)</f>
        <v>300</v>
      </c>
      <c r="F137" s="179">
        <f t="shared" si="72"/>
        <v>0</v>
      </c>
      <c r="G137" s="179">
        <f t="shared" si="72"/>
        <v>300</v>
      </c>
      <c r="H137" s="248"/>
      <c r="I137" s="179">
        <f t="shared" si="72"/>
        <v>0</v>
      </c>
      <c r="J137" s="179">
        <f t="shared" si="72"/>
        <v>0</v>
      </c>
      <c r="K137" s="179">
        <f t="shared" si="72"/>
        <v>300</v>
      </c>
      <c r="L137" s="216">
        <f t="shared" si="31"/>
        <v>0</v>
      </c>
    </row>
    <row r="138" spans="1:13" ht="15.6" outlineLevel="1">
      <c r="A138" s="26"/>
      <c r="B138" s="26"/>
      <c r="C138" s="42" t="s">
        <v>130</v>
      </c>
      <c r="D138" s="50" t="s">
        <v>131</v>
      </c>
      <c r="E138" s="187">
        <v>300</v>
      </c>
      <c r="F138" s="187"/>
      <c r="G138" s="187">
        <v>300</v>
      </c>
      <c r="H138" s="257"/>
      <c r="I138" s="187"/>
      <c r="J138" s="187"/>
      <c r="K138" s="187">
        <v>300</v>
      </c>
      <c r="L138" s="216">
        <f t="shared" si="31"/>
        <v>0</v>
      </c>
    </row>
    <row r="139" spans="1:13" ht="15.6">
      <c r="A139" s="45" t="s">
        <v>142</v>
      </c>
      <c r="B139" s="46"/>
      <c r="C139" s="85"/>
      <c r="D139" s="86" t="s">
        <v>143</v>
      </c>
      <c r="E139" s="178">
        <f t="shared" ref="E139:I139" si="73">SUM(E140+E142)</f>
        <v>21000</v>
      </c>
      <c r="F139" s="178">
        <f t="shared" si="73"/>
        <v>0</v>
      </c>
      <c r="G139" s="178">
        <f t="shared" ref="G139" si="74">SUM(G140+G142)</f>
        <v>21000</v>
      </c>
      <c r="H139" s="252"/>
      <c r="I139" s="178">
        <f t="shared" si="73"/>
        <v>0</v>
      </c>
      <c r="J139" s="178">
        <f t="shared" ref="J139:K139" si="75">SUM(J140+J142)</f>
        <v>0</v>
      </c>
      <c r="K139" s="178">
        <f t="shared" si="75"/>
        <v>21000</v>
      </c>
      <c r="L139" s="216">
        <f t="shared" ref="L139:L207" si="76">(G139-E139)/E139</f>
        <v>0</v>
      </c>
    </row>
    <row r="140" spans="1:13" ht="15.6">
      <c r="A140" s="26"/>
      <c r="B140" s="26" t="s">
        <v>121</v>
      </c>
      <c r="C140" s="42"/>
      <c r="D140" s="52" t="s">
        <v>6</v>
      </c>
      <c r="E140" s="179">
        <f t="shared" ref="E140:K140" si="77">SUM(E141)</f>
        <v>21000</v>
      </c>
      <c r="F140" s="179">
        <f t="shared" si="77"/>
        <v>0</v>
      </c>
      <c r="G140" s="179">
        <f t="shared" si="77"/>
        <v>21000</v>
      </c>
      <c r="H140" s="248"/>
      <c r="I140" s="179">
        <f t="shared" si="77"/>
        <v>0</v>
      </c>
      <c r="J140" s="179">
        <f t="shared" si="77"/>
        <v>0</v>
      </c>
      <c r="K140" s="179">
        <f t="shared" si="77"/>
        <v>21000</v>
      </c>
      <c r="L140" s="216">
        <f t="shared" si="76"/>
        <v>0</v>
      </c>
    </row>
    <row r="141" spans="1:13" ht="15.6" outlineLevel="1">
      <c r="A141" s="26"/>
      <c r="B141" s="26"/>
      <c r="C141" s="42" t="s">
        <v>144</v>
      </c>
      <c r="D141" s="50" t="s">
        <v>145</v>
      </c>
      <c r="E141" s="187">
        <v>21000</v>
      </c>
      <c r="F141" s="187"/>
      <c r="G141" s="194">
        <v>21000</v>
      </c>
      <c r="H141" s="257"/>
      <c r="I141" s="187"/>
      <c r="J141" s="187"/>
      <c r="K141" s="187">
        <v>21000</v>
      </c>
      <c r="L141" s="216">
        <f t="shared" si="76"/>
        <v>0</v>
      </c>
    </row>
    <row r="142" spans="1:13" ht="15.6">
      <c r="A142" s="26"/>
      <c r="B142" s="26" t="s">
        <v>129</v>
      </c>
      <c r="C142" s="42"/>
      <c r="D142" s="52" t="s">
        <v>36</v>
      </c>
      <c r="E142" s="203">
        <f t="shared" ref="E142:I142" si="78">SUM(E143)</f>
        <v>0</v>
      </c>
      <c r="F142" s="203">
        <f t="shared" si="78"/>
        <v>0</v>
      </c>
      <c r="G142" s="203">
        <f t="shared" si="78"/>
        <v>0</v>
      </c>
      <c r="H142" s="248"/>
      <c r="I142" s="203">
        <f t="shared" si="78"/>
        <v>0</v>
      </c>
      <c r="J142" s="203"/>
      <c r="K142" s="203"/>
      <c r="L142" s="216" t="e">
        <f t="shared" si="76"/>
        <v>#DIV/0!</v>
      </c>
    </row>
    <row r="143" spans="1:13" ht="15.6" outlineLevel="1">
      <c r="A143" s="26"/>
      <c r="B143" s="26"/>
      <c r="C143" s="42" t="s">
        <v>130</v>
      </c>
      <c r="D143" s="50" t="s">
        <v>131</v>
      </c>
      <c r="E143" s="201"/>
      <c r="F143" s="201"/>
      <c r="G143" s="201">
        <v>0</v>
      </c>
      <c r="H143" s="245"/>
      <c r="I143" s="201">
        <v>0</v>
      </c>
      <c r="J143" s="201"/>
      <c r="K143" s="201"/>
      <c r="L143" s="216" t="e">
        <f t="shared" si="76"/>
        <v>#DIV/0!</v>
      </c>
    </row>
    <row r="144" spans="1:13" ht="15.6">
      <c r="A144" s="29" t="s">
        <v>10</v>
      </c>
      <c r="B144" s="54"/>
      <c r="C144" s="54"/>
      <c r="D144" s="31" t="s">
        <v>146</v>
      </c>
      <c r="E144" s="171">
        <f t="shared" ref="E144:I144" si="79">SUM(E145+E148)</f>
        <v>66014</v>
      </c>
      <c r="F144" s="171">
        <f t="shared" si="79"/>
        <v>0</v>
      </c>
      <c r="G144" s="171">
        <f t="shared" ref="G144" si="80">SUM(G145+G148)</f>
        <v>66013</v>
      </c>
      <c r="H144" s="252"/>
      <c r="I144" s="171">
        <f t="shared" si="79"/>
        <v>0</v>
      </c>
      <c r="J144" s="171">
        <f t="shared" ref="J144:K144" si="81">SUM(J145+J148)</f>
        <v>0</v>
      </c>
      <c r="K144" s="171">
        <f t="shared" si="81"/>
        <v>66014</v>
      </c>
      <c r="L144" s="216">
        <f t="shared" si="76"/>
        <v>-1.5148301875359772E-5</v>
      </c>
    </row>
    <row r="145" spans="1:13" ht="15.6">
      <c r="A145" s="6"/>
      <c r="B145" s="32">
        <v>50</v>
      </c>
      <c r="C145" s="32"/>
      <c r="D145" s="32" t="s">
        <v>98</v>
      </c>
      <c r="E145" s="176">
        <f t="shared" ref="E145:I145" si="82">SUM(E146:E147)</f>
        <v>0</v>
      </c>
      <c r="F145" s="176">
        <f t="shared" si="82"/>
        <v>0</v>
      </c>
      <c r="G145" s="176">
        <f t="shared" ref="G145" si="83">SUM(G146:G147)</f>
        <v>0</v>
      </c>
      <c r="H145" s="248"/>
      <c r="I145" s="176">
        <f t="shared" si="82"/>
        <v>0</v>
      </c>
      <c r="J145" s="176">
        <f t="shared" ref="J145:K145" si="84">SUM(J146:J147)</f>
        <v>0</v>
      </c>
      <c r="K145" s="176">
        <f t="shared" si="84"/>
        <v>0</v>
      </c>
      <c r="L145" s="216" t="e">
        <f t="shared" si="76"/>
        <v>#DIV/0!</v>
      </c>
    </row>
    <row r="146" spans="1:13" ht="15.6" outlineLevel="1">
      <c r="A146" s="6"/>
      <c r="B146" s="32"/>
      <c r="C146" s="33">
        <v>5002</v>
      </c>
      <c r="D146" s="33" t="s">
        <v>120</v>
      </c>
      <c r="E146" s="187">
        <v>0</v>
      </c>
      <c r="F146" s="187">
        <v>0</v>
      </c>
      <c r="G146" s="187">
        <v>0</v>
      </c>
      <c r="H146" s="257"/>
      <c r="I146" s="187">
        <v>0</v>
      </c>
      <c r="J146" s="187"/>
      <c r="K146" s="187">
        <v>0</v>
      </c>
      <c r="L146" s="216" t="e">
        <f t="shared" si="76"/>
        <v>#DIV/0!</v>
      </c>
      <c r="M146" s="213" t="s">
        <v>414</v>
      </c>
    </row>
    <row r="147" spans="1:13" ht="15.6" outlineLevel="1">
      <c r="A147" s="6"/>
      <c r="B147" s="32"/>
      <c r="C147" s="33">
        <v>506</v>
      </c>
      <c r="D147" s="33" t="s">
        <v>101</v>
      </c>
      <c r="E147" s="187">
        <v>0</v>
      </c>
      <c r="F147" s="187"/>
      <c r="G147" s="187">
        <v>0</v>
      </c>
      <c r="H147" s="257"/>
      <c r="I147" s="187">
        <v>0</v>
      </c>
      <c r="J147" s="187"/>
      <c r="K147" s="187">
        <v>0</v>
      </c>
      <c r="L147" s="216" t="e">
        <f t="shared" si="76"/>
        <v>#DIV/0!</v>
      </c>
      <c r="M147" s="120"/>
    </row>
    <row r="148" spans="1:13" ht="15.6">
      <c r="A148" s="6"/>
      <c r="B148" s="32">
        <v>55</v>
      </c>
      <c r="C148" s="32"/>
      <c r="D148" s="32" t="s">
        <v>6</v>
      </c>
      <c r="E148" s="167">
        <f t="shared" ref="E148:K148" si="85">SUM(E149:E150)</f>
        <v>66014</v>
      </c>
      <c r="F148" s="167">
        <f t="shared" si="85"/>
        <v>0</v>
      </c>
      <c r="G148" s="167">
        <f t="shared" ref="G148" si="86">SUM(G149:G150)</f>
        <v>66013</v>
      </c>
      <c r="H148" s="253"/>
      <c r="I148" s="167">
        <f t="shared" si="85"/>
        <v>0</v>
      </c>
      <c r="J148" s="167">
        <f t="shared" si="85"/>
        <v>0</v>
      </c>
      <c r="K148" s="167">
        <f t="shared" si="85"/>
        <v>66014</v>
      </c>
      <c r="L148" s="216">
        <f t="shared" si="76"/>
        <v>-1.5148301875359772E-5</v>
      </c>
      <c r="M148" s="120"/>
    </row>
    <row r="149" spans="1:13" ht="15.6" outlineLevel="1">
      <c r="A149" s="6"/>
      <c r="B149" s="32"/>
      <c r="C149" s="33">
        <v>5512</v>
      </c>
      <c r="D149" s="33" t="s">
        <v>147</v>
      </c>
      <c r="E149" s="187">
        <v>64514</v>
      </c>
      <c r="F149" s="187"/>
      <c r="G149" s="187">
        <v>64513</v>
      </c>
      <c r="H149" s="245"/>
      <c r="I149" s="187"/>
      <c r="J149" s="187"/>
      <c r="K149" s="187">
        <v>64514</v>
      </c>
      <c r="L149" s="216">
        <f t="shared" si="76"/>
        <v>-1.5500511516880059E-5</v>
      </c>
      <c r="M149" s="213" t="s">
        <v>465</v>
      </c>
    </row>
    <row r="150" spans="1:13" ht="15.6" outlineLevel="1">
      <c r="A150" s="6"/>
      <c r="B150" s="32"/>
      <c r="C150" s="33">
        <v>5513</v>
      </c>
      <c r="D150" s="33" t="s">
        <v>110</v>
      </c>
      <c r="E150" s="187">
        <v>1500</v>
      </c>
      <c r="F150" s="187"/>
      <c r="G150" s="187">
        <v>1500</v>
      </c>
      <c r="H150" s="245"/>
      <c r="I150" s="187"/>
      <c r="J150" s="187"/>
      <c r="K150" s="187">
        <v>1500</v>
      </c>
      <c r="L150" s="216">
        <f t="shared" si="76"/>
        <v>0</v>
      </c>
      <c r="M150" s="120"/>
    </row>
    <row r="151" spans="1:13" ht="15.6">
      <c r="A151" s="29" t="s">
        <v>47</v>
      </c>
      <c r="B151" s="30"/>
      <c r="C151" s="36"/>
      <c r="D151" s="53" t="s">
        <v>148</v>
      </c>
      <c r="E151" s="178">
        <f t="shared" ref="E151:I151" si="87">SUM(E152+E155)</f>
        <v>25951</v>
      </c>
      <c r="F151" s="178">
        <f t="shared" si="87"/>
        <v>0</v>
      </c>
      <c r="G151" s="178">
        <f t="shared" ref="G151" si="88">SUM(G152+G155)</f>
        <v>25838</v>
      </c>
      <c r="H151" s="252"/>
      <c r="I151" s="178">
        <f t="shared" si="87"/>
        <v>0</v>
      </c>
      <c r="J151" s="178">
        <f t="shared" ref="J151:K151" si="89">SUM(J152+J155)</f>
        <v>0</v>
      </c>
      <c r="K151" s="178">
        <f t="shared" si="89"/>
        <v>25951</v>
      </c>
      <c r="L151" s="216">
        <f t="shared" si="76"/>
        <v>-4.3543601402643442E-3</v>
      </c>
      <c r="M151" s="120"/>
    </row>
    <row r="152" spans="1:13" ht="15.6">
      <c r="A152" s="6"/>
      <c r="B152" s="32">
        <v>50</v>
      </c>
      <c r="C152" s="33"/>
      <c r="D152" s="55" t="s">
        <v>98</v>
      </c>
      <c r="E152" s="181">
        <f t="shared" ref="E152:I152" si="90">SUM(E153:E154)</f>
        <v>12371</v>
      </c>
      <c r="F152" s="181">
        <f t="shared" si="90"/>
        <v>0</v>
      </c>
      <c r="G152" s="181">
        <f t="shared" ref="G152" si="91">SUM(G153:G154)</f>
        <v>12258</v>
      </c>
      <c r="H152" s="253"/>
      <c r="I152" s="181">
        <f t="shared" si="90"/>
        <v>0</v>
      </c>
      <c r="J152" s="181">
        <f t="shared" ref="J152:K152" si="92">SUM(J153:J154)</f>
        <v>0</v>
      </c>
      <c r="K152" s="181">
        <f t="shared" si="92"/>
        <v>12371</v>
      </c>
      <c r="L152" s="216">
        <f t="shared" si="76"/>
        <v>-9.134265621210896E-3</v>
      </c>
      <c r="M152" s="120"/>
    </row>
    <row r="153" spans="1:13" ht="15.6" outlineLevel="1">
      <c r="A153" s="6"/>
      <c r="B153" s="32"/>
      <c r="C153" s="33">
        <v>5002</v>
      </c>
      <c r="D153" s="33" t="s">
        <v>120</v>
      </c>
      <c r="E153" s="187">
        <v>9246</v>
      </c>
      <c r="F153" s="187"/>
      <c r="G153" s="187">
        <v>9161</v>
      </c>
      <c r="H153" s="258"/>
      <c r="I153" s="187"/>
      <c r="J153" s="187"/>
      <c r="K153" s="187">
        <v>9246</v>
      </c>
      <c r="L153" s="216">
        <f t="shared" si="76"/>
        <v>-9.1931646117239894E-3</v>
      </c>
      <c r="M153" s="120"/>
    </row>
    <row r="154" spans="1:13" ht="15.6" outlineLevel="1">
      <c r="A154" s="6"/>
      <c r="B154" s="32"/>
      <c r="C154" s="33">
        <v>506</v>
      </c>
      <c r="D154" s="33" t="s">
        <v>101</v>
      </c>
      <c r="E154" s="187">
        <v>3125</v>
      </c>
      <c r="F154" s="187"/>
      <c r="G154" s="187">
        <v>3097</v>
      </c>
      <c r="H154" s="258"/>
      <c r="I154" s="187"/>
      <c r="J154" s="187"/>
      <c r="K154" s="187">
        <v>3125</v>
      </c>
      <c r="L154" s="216">
        <f t="shared" si="76"/>
        <v>-8.9599999999999992E-3</v>
      </c>
      <c r="M154" s="213"/>
    </row>
    <row r="155" spans="1:13" ht="15.6">
      <c r="A155" s="6"/>
      <c r="B155" s="32">
        <v>55</v>
      </c>
      <c r="C155" s="33"/>
      <c r="D155" s="55" t="s">
        <v>6</v>
      </c>
      <c r="E155" s="181">
        <f t="shared" ref="E155:K155" si="93">SUM(E156:E157)</f>
        <v>13580</v>
      </c>
      <c r="F155" s="181">
        <f t="shared" si="93"/>
        <v>0</v>
      </c>
      <c r="G155" s="181">
        <f t="shared" ref="G155" si="94">SUM(G156:G157)</f>
        <v>13580</v>
      </c>
      <c r="H155" s="253"/>
      <c r="I155" s="181">
        <f t="shared" si="93"/>
        <v>0</v>
      </c>
      <c r="J155" s="181">
        <f t="shared" si="93"/>
        <v>0</v>
      </c>
      <c r="K155" s="181">
        <f t="shared" si="93"/>
        <v>13580</v>
      </c>
      <c r="L155" s="216">
        <f t="shared" si="76"/>
        <v>0</v>
      </c>
      <c r="M155" s="120"/>
    </row>
    <row r="156" spans="1:13" ht="15.6" outlineLevel="1">
      <c r="A156" s="6"/>
      <c r="B156" s="32"/>
      <c r="C156" s="33">
        <v>5500</v>
      </c>
      <c r="D156" s="33" t="s">
        <v>102</v>
      </c>
      <c r="E156" s="187">
        <v>80</v>
      </c>
      <c r="F156" s="187"/>
      <c r="G156" s="187">
        <v>80</v>
      </c>
      <c r="H156" s="258"/>
      <c r="I156" s="187"/>
      <c r="J156" s="187"/>
      <c r="K156" s="187">
        <v>80</v>
      </c>
      <c r="L156" s="216">
        <f t="shared" si="76"/>
        <v>0</v>
      </c>
    </row>
    <row r="157" spans="1:13" ht="15.6" outlineLevel="1">
      <c r="A157" s="6"/>
      <c r="B157" s="32"/>
      <c r="C157" s="33">
        <v>5513</v>
      </c>
      <c r="D157" s="33" t="s">
        <v>110</v>
      </c>
      <c r="E157" s="187">
        <v>13500</v>
      </c>
      <c r="F157" s="187"/>
      <c r="G157" s="187">
        <v>13500</v>
      </c>
      <c r="H157" s="258"/>
      <c r="I157" s="187"/>
      <c r="J157" s="187"/>
      <c r="K157" s="187">
        <v>13500</v>
      </c>
      <c r="L157" s="216">
        <f t="shared" si="76"/>
        <v>0</v>
      </c>
    </row>
    <row r="158" spans="1:13" ht="15.6">
      <c r="A158" s="29" t="s">
        <v>49</v>
      </c>
      <c r="B158" s="30"/>
      <c r="C158" s="36"/>
      <c r="D158" s="53" t="s">
        <v>149</v>
      </c>
      <c r="E158" s="178">
        <f t="shared" ref="E158:I158" si="95">SUM(E159+E162)</f>
        <v>7114</v>
      </c>
      <c r="F158" s="178">
        <f t="shared" si="95"/>
        <v>0</v>
      </c>
      <c r="G158" s="178">
        <f t="shared" ref="G158" si="96">SUM(G159+G162)</f>
        <v>8314</v>
      </c>
      <c r="H158" s="252"/>
      <c r="I158" s="178">
        <f t="shared" si="95"/>
        <v>0</v>
      </c>
      <c r="J158" s="178">
        <f t="shared" ref="J158:K158" si="97">SUM(J159+J162)</f>
        <v>0</v>
      </c>
      <c r="K158" s="178">
        <f t="shared" si="97"/>
        <v>7114</v>
      </c>
      <c r="L158" s="216">
        <f t="shared" si="76"/>
        <v>0.1686814731515322</v>
      </c>
    </row>
    <row r="159" spans="1:13" ht="15.6">
      <c r="A159" s="6"/>
      <c r="B159" s="32">
        <v>50</v>
      </c>
      <c r="C159" s="33"/>
      <c r="D159" s="55" t="s">
        <v>98</v>
      </c>
      <c r="E159" s="181">
        <f t="shared" ref="E159:I159" si="98">SUM(E160:E161)</f>
        <v>2814</v>
      </c>
      <c r="F159" s="181">
        <f t="shared" si="98"/>
        <v>0</v>
      </c>
      <c r="G159" s="181">
        <f t="shared" ref="G159" si="99">SUM(G160:G161)</f>
        <v>2814</v>
      </c>
      <c r="H159" s="253"/>
      <c r="I159" s="181">
        <f t="shared" si="98"/>
        <v>0</v>
      </c>
      <c r="J159" s="181">
        <f t="shared" ref="J159:K159" si="100">SUM(J160:J161)</f>
        <v>0</v>
      </c>
      <c r="K159" s="181">
        <f t="shared" si="100"/>
        <v>2814</v>
      </c>
      <c r="L159" s="216">
        <f t="shared" si="76"/>
        <v>0</v>
      </c>
    </row>
    <row r="160" spans="1:13" ht="15.6" outlineLevel="1">
      <c r="A160" s="6"/>
      <c r="B160" s="32"/>
      <c r="C160" s="33">
        <v>5002</v>
      </c>
      <c r="D160" s="33" t="s">
        <v>120</v>
      </c>
      <c r="E160" s="187">
        <v>2103</v>
      </c>
      <c r="F160" s="187"/>
      <c r="G160" s="187">
        <v>2103</v>
      </c>
      <c r="H160" s="258"/>
      <c r="I160" s="187"/>
      <c r="J160" s="187"/>
      <c r="K160" s="187">
        <v>2103</v>
      </c>
      <c r="L160" s="216">
        <f t="shared" si="76"/>
        <v>0</v>
      </c>
    </row>
    <row r="161" spans="1:12" ht="15.6" outlineLevel="1">
      <c r="A161" s="6"/>
      <c r="B161" s="32"/>
      <c r="C161" s="33">
        <v>506</v>
      </c>
      <c r="D161" s="33" t="s">
        <v>101</v>
      </c>
      <c r="E161" s="187">
        <v>711</v>
      </c>
      <c r="F161" s="187"/>
      <c r="G161" s="187">
        <v>711</v>
      </c>
      <c r="H161" s="258"/>
      <c r="I161" s="187"/>
      <c r="J161" s="187"/>
      <c r="K161" s="187">
        <v>711</v>
      </c>
      <c r="L161" s="216">
        <f t="shared" si="76"/>
        <v>0</v>
      </c>
    </row>
    <row r="162" spans="1:12" ht="15.6">
      <c r="A162" s="6"/>
      <c r="B162" s="32">
        <v>55</v>
      </c>
      <c r="C162" s="33"/>
      <c r="D162" s="55" t="s">
        <v>6</v>
      </c>
      <c r="E162" s="181">
        <f t="shared" ref="E162:K162" si="101">SUM(E163)</f>
        <v>4300</v>
      </c>
      <c r="F162" s="181">
        <f t="shared" si="101"/>
        <v>0</v>
      </c>
      <c r="G162" s="181">
        <f t="shared" si="101"/>
        <v>5500</v>
      </c>
      <c r="H162" s="253"/>
      <c r="I162" s="181">
        <f t="shared" si="101"/>
        <v>0</v>
      </c>
      <c r="J162" s="181">
        <f t="shared" si="101"/>
        <v>0</v>
      </c>
      <c r="K162" s="181">
        <f t="shared" si="101"/>
        <v>4300</v>
      </c>
      <c r="L162" s="216">
        <f t="shared" si="76"/>
        <v>0.27906976744186046</v>
      </c>
    </row>
    <row r="163" spans="1:12" ht="15.6" outlineLevel="1">
      <c r="A163" s="6"/>
      <c r="B163" s="32"/>
      <c r="C163" s="33">
        <v>5540</v>
      </c>
      <c r="D163" s="33" t="s">
        <v>150</v>
      </c>
      <c r="E163" s="187">
        <v>4300</v>
      </c>
      <c r="F163" s="187"/>
      <c r="G163" s="187">
        <v>5500</v>
      </c>
      <c r="H163" s="258"/>
      <c r="I163" s="187"/>
      <c r="J163" s="187"/>
      <c r="K163" s="187">
        <v>4300</v>
      </c>
      <c r="L163" s="216">
        <f t="shared" si="76"/>
        <v>0.27906976744186046</v>
      </c>
    </row>
    <row r="164" spans="1:12" ht="15.6">
      <c r="A164" s="29" t="s">
        <v>11</v>
      </c>
      <c r="B164" s="54"/>
      <c r="C164" s="54"/>
      <c r="D164" s="31" t="s">
        <v>151</v>
      </c>
      <c r="E164" s="171">
        <f t="shared" ref="E164:I164" si="102">SUM(E165+E167)</f>
        <v>15000</v>
      </c>
      <c r="F164" s="171">
        <f t="shared" si="102"/>
        <v>0</v>
      </c>
      <c r="G164" s="171">
        <f t="shared" ref="G164" si="103">SUM(G165+G167)</f>
        <v>30000</v>
      </c>
      <c r="H164" s="252"/>
      <c r="I164" s="171">
        <f t="shared" si="102"/>
        <v>0</v>
      </c>
      <c r="J164" s="171">
        <f t="shared" ref="J164:K164" si="104">SUM(J165+J167)</f>
        <v>0</v>
      </c>
      <c r="K164" s="171">
        <f t="shared" si="104"/>
        <v>15000</v>
      </c>
      <c r="L164" s="216">
        <f t="shared" si="76"/>
        <v>1</v>
      </c>
    </row>
    <row r="165" spans="1:12" ht="15.6">
      <c r="A165" s="6"/>
      <c r="B165" s="32">
        <v>45</v>
      </c>
      <c r="C165" s="32"/>
      <c r="D165" s="56" t="s">
        <v>35</v>
      </c>
      <c r="E165" s="167">
        <f t="shared" ref="E165:K165" si="105">SUM(E166)</f>
        <v>0</v>
      </c>
      <c r="F165" s="167">
        <f t="shared" si="105"/>
        <v>0</v>
      </c>
      <c r="G165" s="167">
        <f t="shared" si="105"/>
        <v>0</v>
      </c>
      <c r="H165" s="253"/>
      <c r="I165" s="167">
        <f t="shared" si="105"/>
        <v>0</v>
      </c>
      <c r="J165" s="167">
        <f t="shared" si="105"/>
        <v>0</v>
      </c>
      <c r="K165" s="167">
        <f t="shared" si="105"/>
        <v>0</v>
      </c>
      <c r="L165" s="216" t="e">
        <f t="shared" si="76"/>
        <v>#DIV/0!</v>
      </c>
    </row>
    <row r="166" spans="1:12" ht="15.6" outlineLevel="1">
      <c r="A166" s="6"/>
      <c r="B166" s="32"/>
      <c r="C166" s="33">
        <v>4520</v>
      </c>
      <c r="D166" s="57" t="s">
        <v>35</v>
      </c>
      <c r="E166" s="194">
        <v>0</v>
      </c>
      <c r="F166" s="194">
        <v>0</v>
      </c>
      <c r="G166" s="194">
        <v>0</v>
      </c>
      <c r="H166" s="258"/>
      <c r="I166" s="194">
        <v>0</v>
      </c>
      <c r="J166" s="194"/>
      <c r="K166" s="194">
        <v>0</v>
      </c>
      <c r="L166" s="216" t="e">
        <f t="shared" si="76"/>
        <v>#DIV/0!</v>
      </c>
    </row>
    <row r="167" spans="1:12" ht="15.6">
      <c r="A167" s="6"/>
      <c r="B167" s="32">
        <v>55</v>
      </c>
      <c r="C167" s="33"/>
      <c r="D167" s="60" t="s">
        <v>6</v>
      </c>
      <c r="E167" s="196">
        <f t="shared" ref="E167:K167" si="106">SUM(E168)</f>
        <v>15000</v>
      </c>
      <c r="F167" s="196">
        <f t="shared" si="106"/>
        <v>0</v>
      </c>
      <c r="G167" s="196">
        <f t="shared" si="106"/>
        <v>30000</v>
      </c>
      <c r="H167" s="253"/>
      <c r="I167" s="196">
        <f t="shared" si="106"/>
        <v>0</v>
      </c>
      <c r="J167" s="196">
        <f t="shared" si="106"/>
        <v>0</v>
      </c>
      <c r="K167" s="196">
        <f t="shared" si="106"/>
        <v>15000</v>
      </c>
      <c r="L167" s="216">
        <f t="shared" si="76"/>
        <v>1</v>
      </c>
    </row>
    <row r="168" spans="1:12" ht="15.6" outlineLevel="1">
      <c r="A168" s="6"/>
      <c r="B168" s="32"/>
      <c r="C168" s="33">
        <v>5511</v>
      </c>
      <c r="D168" s="57" t="s">
        <v>273</v>
      </c>
      <c r="E168" s="187">
        <v>15000</v>
      </c>
      <c r="F168" s="187"/>
      <c r="G168" s="194">
        <v>30000</v>
      </c>
      <c r="H168" s="258"/>
      <c r="I168" s="187"/>
      <c r="J168" s="187"/>
      <c r="K168" s="187">
        <v>15000</v>
      </c>
      <c r="L168" s="216">
        <f t="shared" si="76"/>
        <v>1</v>
      </c>
    </row>
    <row r="169" spans="1:12" ht="15.6">
      <c r="A169" s="29" t="s">
        <v>48</v>
      </c>
      <c r="B169" s="30"/>
      <c r="C169" s="36"/>
      <c r="D169" s="51" t="s">
        <v>364</v>
      </c>
      <c r="E169" s="192">
        <f t="shared" ref="E169:K169" si="107">SUM(E173)</f>
        <v>1600</v>
      </c>
      <c r="F169" s="192">
        <f t="shared" si="107"/>
        <v>0</v>
      </c>
      <c r="G169" s="192">
        <f>SUM(G173+G170)</f>
        <v>11426</v>
      </c>
      <c r="H169" s="227"/>
      <c r="I169" s="192">
        <f t="shared" si="107"/>
        <v>0</v>
      </c>
      <c r="J169" s="192">
        <f t="shared" si="107"/>
        <v>0</v>
      </c>
      <c r="K169" s="192">
        <f t="shared" si="107"/>
        <v>1600</v>
      </c>
      <c r="L169" s="216">
        <f t="shared" si="76"/>
        <v>6.1412500000000003</v>
      </c>
    </row>
    <row r="170" spans="1:12" s="166" customFormat="1" ht="15.6">
      <c r="A170" s="168"/>
      <c r="B170" s="172">
        <v>50</v>
      </c>
      <c r="C170" s="173"/>
      <c r="D170" s="180" t="s">
        <v>98</v>
      </c>
      <c r="E170" s="192"/>
      <c r="F170" s="192"/>
      <c r="G170" s="192">
        <f>G171+G172</f>
        <v>9826</v>
      </c>
      <c r="H170" s="227"/>
      <c r="I170" s="192"/>
      <c r="J170" s="192"/>
      <c r="K170" s="192"/>
      <c r="L170" s="216"/>
    </row>
    <row r="171" spans="1:12" s="166" customFormat="1" ht="15.6">
      <c r="A171" s="168"/>
      <c r="B171" s="172"/>
      <c r="C171" s="173">
        <v>5002</v>
      </c>
      <c r="D171" s="173" t="s">
        <v>120</v>
      </c>
      <c r="E171" s="192"/>
      <c r="F171" s="192"/>
      <c r="G171" s="192">
        <v>7343</v>
      </c>
      <c r="H171" s="227"/>
      <c r="I171" s="192"/>
      <c r="J171" s="192"/>
      <c r="K171" s="192"/>
      <c r="L171" s="216" t="s">
        <v>485</v>
      </c>
    </row>
    <row r="172" spans="1:12" s="166" customFormat="1" ht="15.6">
      <c r="A172" s="168"/>
      <c r="B172" s="172"/>
      <c r="C172" s="173">
        <v>506</v>
      </c>
      <c r="D172" s="173" t="s">
        <v>101</v>
      </c>
      <c r="E172" s="192"/>
      <c r="F172" s="192"/>
      <c r="G172" s="192">
        <v>2483</v>
      </c>
      <c r="H172" s="227"/>
      <c r="I172" s="192"/>
      <c r="J172" s="192"/>
      <c r="K172" s="192"/>
      <c r="L172" s="216"/>
    </row>
    <row r="173" spans="1:12" ht="15.6">
      <c r="A173" s="6"/>
      <c r="B173" s="32">
        <v>55</v>
      </c>
      <c r="C173" s="33"/>
      <c r="D173" s="60" t="s">
        <v>6</v>
      </c>
      <c r="E173" s="196">
        <f>SUM(E174:E175)</f>
        <v>1600</v>
      </c>
      <c r="F173" s="196">
        <f>SUM(F174:F175)</f>
        <v>0</v>
      </c>
      <c r="G173" s="196">
        <f>SUM(G174:G175)</f>
        <v>1600</v>
      </c>
      <c r="H173" s="228"/>
      <c r="I173" s="196">
        <f>SUM(I174:I175)</f>
        <v>0</v>
      </c>
      <c r="J173" s="196">
        <f t="shared" ref="J173:K173" si="108">SUM(J174:J175)</f>
        <v>0</v>
      </c>
      <c r="K173" s="196">
        <f t="shared" si="108"/>
        <v>1600</v>
      </c>
      <c r="L173" s="216">
        <f t="shared" si="76"/>
        <v>0</v>
      </c>
    </row>
    <row r="174" spans="1:12" s="166" customFormat="1" ht="15.6">
      <c r="A174" s="168"/>
      <c r="B174" s="172"/>
      <c r="C174" s="173">
        <v>5500</v>
      </c>
      <c r="D174" s="182" t="s">
        <v>399</v>
      </c>
      <c r="E174" s="196">
        <v>700</v>
      </c>
      <c r="F174" s="196"/>
      <c r="G174" s="196">
        <v>700</v>
      </c>
      <c r="H174" s="245"/>
      <c r="I174" s="272"/>
      <c r="J174" s="272"/>
      <c r="K174" s="272">
        <v>700</v>
      </c>
      <c r="L174" s="216">
        <f t="shared" si="76"/>
        <v>0</v>
      </c>
    </row>
    <row r="175" spans="1:12" ht="15.6" outlineLevel="1">
      <c r="A175" s="6"/>
      <c r="B175" s="32"/>
      <c r="C175" s="33">
        <v>5512</v>
      </c>
      <c r="D175" s="57" t="s">
        <v>365</v>
      </c>
      <c r="E175" s="187">
        <v>900</v>
      </c>
      <c r="F175" s="187"/>
      <c r="G175" s="187">
        <v>900</v>
      </c>
      <c r="H175" s="245"/>
      <c r="I175" s="187"/>
      <c r="J175" s="187"/>
      <c r="K175" s="187">
        <v>900</v>
      </c>
      <c r="L175" s="216">
        <f t="shared" si="76"/>
        <v>0</v>
      </c>
    </row>
    <row r="176" spans="1:12" ht="15.6">
      <c r="A176" s="26"/>
      <c r="B176" s="27" t="s">
        <v>12</v>
      </c>
      <c r="C176" s="27"/>
      <c r="D176" s="28" t="s">
        <v>152</v>
      </c>
      <c r="E176" s="175">
        <f>SUM(E177+E187+E193+E203)</f>
        <v>66371</v>
      </c>
      <c r="F176" s="175">
        <f t="shared" ref="F176" si="109">SUM(F177+F193+F203)</f>
        <v>0</v>
      </c>
      <c r="G176" s="175">
        <f>SUM(G177+G187)</f>
        <v>70101</v>
      </c>
      <c r="H176" s="256"/>
      <c r="I176" s="175">
        <f>SUM(I177+I187+I193)</f>
        <v>0</v>
      </c>
      <c r="J176" s="175">
        <f t="shared" ref="J176:K176" si="110">SUM(J177+J187+J193)</f>
        <v>0</v>
      </c>
      <c r="K176" s="175">
        <f t="shared" si="110"/>
        <v>66371</v>
      </c>
      <c r="L176" s="216">
        <f t="shared" si="76"/>
        <v>5.6199243645568095E-2</v>
      </c>
    </row>
    <row r="177" spans="1:13" ht="15.6">
      <c r="A177" s="29" t="s">
        <v>13</v>
      </c>
      <c r="B177" s="30"/>
      <c r="C177" s="30"/>
      <c r="D177" s="31" t="s">
        <v>153</v>
      </c>
      <c r="E177" s="171">
        <f t="shared" ref="E177:I177" si="111">SUM(E178+E180)</f>
        <v>17469</v>
      </c>
      <c r="F177" s="171">
        <f t="shared" si="111"/>
        <v>0</v>
      </c>
      <c r="G177" s="171">
        <f t="shared" ref="G177" si="112">SUM(G178+G180)</f>
        <v>21669</v>
      </c>
      <c r="H177" s="252"/>
      <c r="I177" s="171">
        <f t="shared" si="111"/>
        <v>0</v>
      </c>
      <c r="J177" s="171">
        <f t="shared" ref="J177:K177" si="113">SUM(J178+J180)</f>
        <v>0</v>
      </c>
      <c r="K177" s="171">
        <f t="shared" si="113"/>
        <v>17469</v>
      </c>
      <c r="L177" s="216">
        <f t="shared" si="76"/>
        <v>0.24042589730379529</v>
      </c>
    </row>
    <row r="178" spans="1:13" ht="15.6">
      <c r="A178" s="6"/>
      <c r="B178" s="32">
        <v>45</v>
      </c>
      <c r="C178" s="32"/>
      <c r="D178" s="32" t="s">
        <v>35</v>
      </c>
      <c r="E178" s="167">
        <f t="shared" ref="E178:K178" si="114">SUM(E179)</f>
        <v>2469</v>
      </c>
      <c r="F178" s="167">
        <f t="shared" si="114"/>
        <v>0</v>
      </c>
      <c r="G178" s="167">
        <f t="shared" si="114"/>
        <v>2469</v>
      </c>
      <c r="H178" s="253"/>
      <c r="I178" s="167">
        <f t="shared" si="114"/>
        <v>0</v>
      </c>
      <c r="J178" s="167">
        <f t="shared" si="114"/>
        <v>0</v>
      </c>
      <c r="K178" s="167">
        <f t="shared" si="114"/>
        <v>2469</v>
      </c>
      <c r="L178" s="216">
        <f t="shared" si="76"/>
        <v>0</v>
      </c>
    </row>
    <row r="179" spans="1:13" ht="15.6" outlineLevel="1">
      <c r="A179" s="6"/>
      <c r="B179" s="32"/>
      <c r="C179" s="33">
        <v>4520</v>
      </c>
      <c r="D179" s="33" t="s">
        <v>155</v>
      </c>
      <c r="E179" s="187">
        <v>2469</v>
      </c>
      <c r="F179" s="187"/>
      <c r="G179" s="187">
        <v>2469</v>
      </c>
      <c r="H179" s="245"/>
      <c r="I179" s="187"/>
      <c r="J179" s="187"/>
      <c r="K179" s="187">
        <v>2469</v>
      </c>
      <c r="L179" s="216">
        <f t="shared" si="76"/>
        <v>0</v>
      </c>
    </row>
    <row r="180" spans="1:13" ht="15.6">
      <c r="A180" s="58"/>
      <c r="B180" s="55">
        <v>55</v>
      </c>
      <c r="C180" s="55"/>
      <c r="D180" s="55" t="s">
        <v>6</v>
      </c>
      <c r="E180" s="181">
        <f>SUM(E181:E186)</f>
        <v>15000</v>
      </c>
      <c r="F180" s="181">
        <f t="shared" ref="F180" si="115">SUM(F181:F183)</f>
        <v>0</v>
      </c>
      <c r="G180" s="181">
        <f>SUM(G181:G186)</f>
        <v>19200</v>
      </c>
      <c r="H180" s="228"/>
      <c r="I180" s="181">
        <f>SUM(I181:I186)</f>
        <v>0</v>
      </c>
      <c r="J180" s="181">
        <f t="shared" ref="J180:K180" si="116">SUM(J181:J186)</f>
        <v>0</v>
      </c>
      <c r="K180" s="181">
        <f t="shared" si="116"/>
        <v>15000</v>
      </c>
      <c r="L180" s="216">
        <f t="shared" si="76"/>
        <v>0.28000000000000003</v>
      </c>
    </row>
    <row r="181" spans="1:13" ht="15.6" outlineLevel="1">
      <c r="A181" s="58"/>
      <c r="B181" s="55"/>
      <c r="C181" s="33">
        <v>5504</v>
      </c>
      <c r="D181" s="33" t="s">
        <v>109</v>
      </c>
      <c r="E181" s="201">
        <v>0</v>
      </c>
      <c r="F181" s="201"/>
      <c r="G181" s="201">
        <v>0</v>
      </c>
      <c r="H181" s="245"/>
      <c r="I181" s="201">
        <v>0</v>
      </c>
      <c r="J181" s="201"/>
      <c r="K181" s="201"/>
      <c r="L181" s="216" t="e">
        <f t="shared" si="76"/>
        <v>#DIV/0!</v>
      </c>
    </row>
    <row r="182" spans="1:13" ht="15.6" outlineLevel="1">
      <c r="A182" s="58"/>
      <c r="B182" s="55"/>
      <c r="C182" s="33">
        <v>5512</v>
      </c>
      <c r="D182" s="33" t="s">
        <v>145</v>
      </c>
      <c r="E182" s="187">
        <v>4000</v>
      </c>
      <c r="F182" s="187"/>
      <c r="G182" s="187">
        <v>2800</v>
      </c>
      <c r="H182" s="245"/>
      <c r="I182" s="187"/>
      <c r="J182" s="187"/>
      <c r="K182" s="187">
        <v>4000</v>
      </c>
      <c r="L182" s="216">
        <f t="shared" si="76"/>
        <v>-0.3</v>
      </c>
      <c r="M182" t="s">
        <v>466</v>
      </c>
    </row>
    <row r="183" spans="1:13" ht="15.6" outlineLevel="1">
      <c r="A183" s="58"/>
      <c r="B183" s="55"/>
      <c r="C183" s="33">
        <v>5515</v>
      </c>
      <c r="D183" s="33" t="s">
        <v>156</v>
      </c>
      <c r="E183" s="187">
        <v>0</v>
      </c>
      <c r="F183" s="187">
        <v>0</v>
      </c>
      <c r="G183" s="187">
        <v>1000</v>
      </c>
      <c r="H183" s="245"/>
      <c r="I183" s="187"/>
      <c r="J183" s="187"/>
      <c r="K183" s="187">
        <v>0</v>
      </c>
      <c r="L183" s="216" t="e">
        <f t="shared" si="76"/>
        <v>#DIV/0!</v>
      </c>
      <c r="M183" t="s">
        <v>466</v>
      </c>
    </row>
    <row r="184" spans="1:13" s="166" customFormat="1" ht="15.6" outlineLevel="1">
      <c r="A184" s="183"/>
      <c r="B184" s="180"/>
      <c r="C184" s="173">
        <v>5522</v>
      </c>
      <c r="D184" s="173" t="s">
        <v>211</v>
      </c>
      <c r="E184" s="187">
        <v>0</v>
      </c>
      <c r="F184" s="187"/>
      <c r="G184" s="187">
        <v>100</v>
      </c>
      <c r="H184" s="245"/>
      <c r="I184" s="187"/>
      <c r="J184" s="187"/>
      <c r="K184" s="187"/>
      <c r="L184" s="216" t="e">
        <f t="shared" si="76"/>
        <v>#DIV/0!</v>
      </c>
      <c r="M184" s="166" t="s">
        <v>466</v>
      </c>
    </row>
    <row r="185" spans="1:13" s="166" customFormat="1" ht="15.6" outlineLevel="1">
      <c r="A185" s="183"/>
      <c r="B185" s="180"/>
      <c r="C185" s="173">
        <v>5523</v>
      </c>
      <c r="D185" s="173" t="s">
        <v>467</v>
      </c>
      <c r="E185" s="187">
        <v>0</v>
      </c>
      <c r="F185" s="187"/>
      <c r="G185" s="187">
        <v>300</v>
      </c>
      <c r="H185" s="245"/>
      <c r="I185" s="187"/>
      <c r="J185" s="187"/>
      <c r="K185" s="187"/>
      <c r="L185" s="216" t="e">
        <f t="shared" si="76"/>
        <v>#DIV/0!</v>
      </c>
      <c r="M185" s="166" t="s">
        <v>466</v>
      </c>
    </row>
    <row r="186" spans="1:13" s="166" customFormat="1" ht="15.6" outlineLevel="1">
      <c r="A186" s="183"/>
      <c r="B186" s="180"/>
      <c r="C186" s="173">
        <v>5540</v>
      </c>
      <c r="D186" s="173" t="s">
        <v>408</v>
      </c>
      <c r="E186" s="187">
        <v>11000</v>
      </c>
      <c r="F186" s="187"/>
      <c r="G186" s="187">
        <v>15000</v>
      </c>
      <c r="H186" s="245"/>
      <c r="I186" s="187"/>
      <c r="J186" s="187"/>
      <c r="K186" s="187">
        <v>11000</v>
      </c>
      <c r="L186" s="216">
        <f t="shared" si="76"/>
        <v>0.36363636363636365</v>
      </c>
    </row>
    <row r="187" spans="1:13" s="166" customFormat="1" ht="15.6" outlineLevel="1">
      <c r="A187" s="29" t="s">
        <v>440</v>
      </c>
      <c r="B187" s="30"/>
      <c r="C187" s="30"/>
      <c r="D187" s="31" t="s">
        <v>441</v>
      </c>
      <c r="E187" s="171">
        <f>E188+E191</f>
        <v>44702</v>
      </c>
      <c r="F187" s="171"/>
      <c r="G187" s="171">
        <f>G188+G191</f>
        <v>48432</v>
      </c>
      <c r="H187" s="252"/>
      <c r="I187" s="171">
        <f t="shared" ref="I187" si="117">SUM(I188+I191)</f>
        <v>0</v>
      </c>
      <c r="J187" s="171">
        <f t="shared" ref="J187:K187" si="118">SUM(J188+J191)</f>
        <v>0</v>
      </c>
      <c r="K187" s="171">
        <f t="shared" si="118"/>
        <v>44702</v>
      </c>
      <c r="L187" s="216">
        <f t="shared" si="76"/>
        <v>8.3441456758086882E-2</v>
      </c>
      <c r="M187" s="119"/>
    </row>
    <row r="188" spans="1:13" s="166" customFormat="1" ht="15.6" outlineLevel="1">
      <c r="A188" s="168"/>
      <c r="B188" s="172">
        <v>50</v>
      </c>
      <c r="C188" s="172"/>
      <c r="D188" s="56" t="s">
        <v>98</v>
      </c>
      <c r="E188" s="167">
        <f>SUM(E189:E190)</f>
        <v>17702</v>
      </c>
      <c r="F188" s="283"/>
      <c r="G188" s="167">
        <f>SUM(G189:G190)</f>
        <v>21432</v>
      </c>
      <c r="H188" s="248"/>
      <c r="I188" s="167">
        <f t="shared" ref="I188:K188" si="119">SUM(I189:I190)</f>
        <v>0</v>
      </c>
      <c r="J188" s="167">
        <f t="shared" si="119"/>
        <v>0</v>
      </c>
      <c r="K188" s="167">
        <f t="shared" si="119"/>
        <v>17702</v>
      </c>
      <c r="L188" s="216">
        <f t="shared" si="76"/>
        <v>0.21071065416337137</v>
      </c>
    </row>
    <row r="189" spans="1:13" s="166" customFormat="1" ht="15.6" outlineLevel="1">
      <c r="A189" s="168"/>
      <c r="B189" s="172"/>
      <c r="C189" s="173">
        <v>5002</v>
      </c>
      <c r="D189" s="182" t="s">
        <v>120</v>
      </c>
      <c r="E189" s="187">
        <v>13230</v>
      </c>
      <c r="F189" s="284"/>
      <c r="G189" s="187">
        <v>16018</v>
      </c>
      <c r="H189" s="257"/>
      <c r="I189" s="187"/>
      <c r="J189" s="187"/>
      <c r="K189" s="187">
        <v>13230</v>
      </c>
      <c r="L189" s="216">
        <f t="shared" si="76"/>
        <v>0.2107331821617536</v>
      </c>
    </row>
    <row r="190" spans="1:13" s="166" customFormat="1" ht="15.6" outlineLevel="1">
      <c r="A190" s="168"/>
      <c r="B190" s="172"/>
      <c r="C190" s="173">
        <v>506</v>
      </c>
      <c r="D190" s="182" t="s">
        <v>101</v>
      </c>
      <c r="E190" s="187">
        <v>4472</v>
      </c>
      <c r="F190" s="284"/>
      <c r="G190" s="187">
        <v>5414</v>
      </c>
      <c r="H190" s="257"/>
      <c r="I190" s="187"/>
      <c r="J190" s="187"/>
      <c r="K190" s="187">
        <v>4472</v>
      </c>
      <c r="L190" s="216">
        <f t="shared" si="76"/>
        <v>0.21064400715563505</v>
      </c>
    </row>
    <row r="191" spans="1:13" s="166" customFormat="1" ht="15.6" outlineLevel="1">
      <c r="A191" s="168"/>
      <c r="B191" s="172">
        <v>55</v>
      </c>
      <c r="C191" s="172"/>
      <c r="D191" s="56" t="s">
        <v>6</v>
      </c>
      <c r="E191" s="167">
        <f>SUM(E192)</f>
        <v>27000</v>
      </c>
      <c r="F191" s="283"/>
      <c r="G191" s="167">
        <f>G192</f>
        <v>27000</v>
      </c>
      <c r="H191" s="248"/>
      <c r="I191" s="167">
        <f>SUM(I192:I192)</f>
        <v>0</v>
      </c>
      <c r="J191" s="167">
        <f t="shared" ref="J191:K191" si="120">SUM(J192:J192)</f>
        <v>0</v>
      </c>
      <c r="K191" s="167">
        <f t="shared" si="120"/>
        <v>27000</v>
      </c>
      <c r="L191" s="216">
        <f t="shared" si="76"/>
        <v>0</v>
      </c>
    </row>
    <row r="192" spans="1:13" s="166" customFormat="1" ht="15.6" outlineLevel="1">
      <c r="A192" s="168"/>
      <c r="B192" s="172"/>
      <c r="C192" s="173">
        <v>5512</v>
      </c>
      <c r="D192" s="182" t="s">
        <v>157</v>
      </c>
      <c r="E192" s="187">
        <v>27000</v>
      </c>
      <c r="F192" s="284"/>
      <c r="G192" s="187">
        <v>27000</v>
      </c>
      <c r="H192" s="257"/>
      <c r="I192" s="187"/>
      <c r="J192" s="187"/>
      <c r="K192" s="187">
        <v>27000</v>
      </c>
      <c r="L192" s="216">
        <f t="shared" si="76"/>
        <v>0</v>
      </c>
      <c r="M192" s="166" t="s">
        <v>486</v>
      </c>
    </row>
    <row r="193" spans="1:13" ht="15.6">
      <c r="A193" s="29" t="s">
        <v>14</v>
      </c>
      <c r="B193" s="30"/>
      <c r="C193" s="30"/>
      <c r="D193" s="31" t="s">
        <v>464</v>
      </c>
      <c r="E193" s="282">
        <f t="shared" ref="E193:I193" si="121">SUM(E194+E197)</f>
        <v>4200</v>
      </c>
      <c r="F193" s="279">
        <f t="shared" si="121"/>
        <v>0</v>
      </c>
      <c r="G193" s="171" t="s">
        <v>468</v>
      </c>
      <c r="H193" s="252"/>
      <c r="I193" s="171">
        <f t="shared" si="121"/>
        <v>0</v>
      </c>
      <c r="J193" s="171">
        <f t="shared" ref="J193:K193" si="122">SUM(J194+J197)</f>
        <v>0</v>
      </c>
      <c r="K193" s="171">
        <f t="shared" si="122"/>
        <v>4200</v>
      </c>
      <c r="L193" s="216" t="e">
        <f t="shared" si="76"/>
        <v>#VALUE!</v>
      </c>
      <c r="M193" t="s">
        <v>504</v>
      </c>
    </row>
    <row r="194" spans="1:13" ht="15.6">
      <c r="A194" s="6"/>
      <c r="B194" s="32">
        <v>50</v>
      </c>
      <c r="C194" s="32"/>
      <c r="D194" s="56" t="s">
        <v>98</v>
      </c>
      <c r="E194" s="280">
        <f t="shared" ref="E194:I194" si="123">SUM(E195:E196)</f>
        <v>0</v>
      </c>
      <c r="F194" s="278">
        <f t="shared" si="123"/>
        <v>0</v>
      </c>
      <c r="G194" s="167">
        <f t="shared" ref="G194" si="124">SUM(G195:G196)</f>
        <v>0</v>
      </c>
      <c r="H194" s="253"/>
      <c r="I194" s="167">
        <f t="shared" si="123"/>
        <v>0</v>
      </c>
      <c r="J194" s="167">
        <f t="shared" ref="J194:K194" si="125">SUM(J195:J196)</f>
        <v>0</v>
      </c>
      <c r="K194" s="167">
        <f t="shared" si="125"/>
        <v>0</v>
      </c>
      <c r="L194" s="216" t="e">
        <f t="shared" si="76"/>
        <v>#DIV/0!</v>
      </c>
    </row>
    <row r="195" spans="1:13" ht="15.6" outlineLevel="1">
      <c r="A195" s="6"/>
      <c r="B195" s="32"/>
      <c r="C195" s="33">
        <v>5002</v>
      </c>
      <c r="D195" s="57" t="s">
        <v>120</v>
      </c>
      <c r="E195" s="281">
        <v>0</v>
      </c>
      <c r="F195" s="277"/>
      <c r="G195" s="187"/>
      <c r="H195" s="245"/>
      <c r="I195" s="187">
        <v>0</v>
      </c>
      <c r="J195" s="187"/>
      <c r="K195" s="187">
        <v>0</v>
      </c>
      <c r="L195" s="216" t="e">
        <f t="shared" si="76"/>
        <v>#DIV/0!</v>
      </c>
    </row>
    <row r="196" spans="1:13" ht="15.6" outlineLevel="1">
      <c r="A196" s="6"/>
      <c r="B196" s="32"/>
      <c r="C196" s="33">
        <v>506</v>
      </c>
      <c r="D196" s="57" t="s">
        <v>101</v>
      </c>
      <c r="E196" s="281">
        <v>0</v>
      </c>
      <c r="F196" s="277"/>
      <c r="G196" s="187"/>
      <c r="H196" s="245"/>
      <c r="I196" s="187">
        <v>0</v>
      </c>
      <c r="J196" s="187"/>
      <c r="K196" s="187">
        <v>0</v>
      </c>
      <c r="L196" s="216" t="e">
        <f t="shared" si="76"/>
        <v>#DIV/0!</v>
      </c>
    </row>
    <row r="197" spans="1:13" ht="15.6">
      <c r="A197" s="6"/>
      <c r="B197" s="32">
        <v>55</v>
      </c>
      <c r="C197" s="32"/>
      <c r="D197" s="56" t="s">
        <v>6</v>
      </c>
      <c r="E197" s="283">
        <f>SUM(E198:E202)</f>
        <v>4200</v>
      </c>
      <c r="F197" s="278">
        <f>SUM(F198:F202)</f>
        <v>0</v>
      </c>
      <c r="G197" s="167">
        <f>SUM(G198:G202)</f>
        <v>0</v>
      </c>
      <c r="H197" s="245"/>
      <c r="I197" s="167">
        <f>SUM(I198:I202)</f>
        <v>0</v>
      </c>
      <c r="J197" s="167">
        <f t="shared" ref="J197:K197" si="126">SUM(J198:J202)</f>
        <v>0</v>
      </c>
      <c r="K197" s="167">
        <f t="shared" si="126"/>
        <v>4200</v>
      </c>
      <c r="L197" s="216">
        <f t="shared" si="76"/>
        <v>-1</v>
      </c>
    </row>
    <row r="198" spans="1:13" ht="16.5" customHeight="1" outlineLevel="1">
      <c r="A198" s="6"/>
      <c r="B198" s="32"/>
      <c r="C198" s="33">
        <v>5512</v>
      </c>
      <c r="D198" s="57" t="s">
        <v>157</v>
      </c>
      <c r="E198" s="281">
        <v>2800</v>
      </c>
      <c r="F198" s="277"/>
      <c r="G198" s="187"/>
      <c r="H198" s="245"/>
      <c r="I198" s="187"/>
      <c r="J198" s="187"/>
      <c r="K198" s="187">
        <v>2800</v>
      </c>
      <c r="L198" s="216">
        <f t="shared" si="76"/>
        <v>-1</v>
      </c>
    </row>
    <row r="199" spans="1:13" s="166" customFormat="1" ht="16.5" customHeight="1" outlineLevel="1">
      <c r="A199" s="168"/>
      <c r="B199" s="172"/>
      <c r="C199" s="173">
        <v>5513</v>
      </c>
      <c r="D199" s="173" t="s">
        <v>110</v>
      </c>
      <c r="E199" s="281">
        <v>0</v>
      </c>
      <c r="F199" s="277"/>
      <c r="G199" s="187"/>
      <c r="H199" s="245"/>
      <c r="I199" s="187"/>
      <c r="J199" s="187"/>
      <c r="K199" s="187">
        <v>0</v>
      </c>
      <c r="L199" s="216" t="e">
        <f t="shared" si="76"/>
        <v>#DIV/0!</v>
      </c>
    </row>
    <row r="200" spans="1:13" ht="15.6" outlineLevel="1">
      <c r="A200" s="6"/>
      <c r="B200" s="32"/>
      <c r="C200" s="33">
        <v>5515</v>
      </c>
      <c r="D200" s="57" t="s">
        <v>156</v>
      </c>
      <c r="E200" s="281">
        <v>1000</v>
      </c>
      <c r="F200" s="277"/>
      <c r="G200" s="187"/>
      <c r="H200" s="245"/>
      <c r="I200" s="187"/>
      <c r="J200" s="187"/>
      <c r="K200" s="187">
        <v>1000</v>
      </c>
      <c r="L200" s="216">
        <f t="shared" si="76"/>
        <v>-1</v>
      </c>
    </row>
    <row r="201" spans="1:13" s="166" customFormat="1" ht="15.6" outlineLevel="1">
      <c r="A201" s="168"/>
      <c r="B201" s="172"/>
      <c r="C201" s="173">
        <v>5522</v>
      </c>
      <c r="D201" s="182" t="s">
        <v>211</v>
      </c>
      <c r="E201" s="281">
        <v>100</v>
      </c>
      <c r="F201" s="277"/>
      <c r="G201" s="187"/>
      <c r="H201" s="245"/>
      <c r="I201" s="187"/>
      <c r="J201" s="187"/>
      <c r="K201" s="187">
        <v>100</v>
      </c>
      <c r="L201" s="216">
        <f t="shared" si="76"/>
        <v>-1</v>
      </c>
    </row>
    <row r="202" spans="1:13" ht="15" customHeight="1" outlineLevel="1">
      <c r="A202" s="6"/>
      <c r="B202" s="32"/>
      <c r="C202" s="33">
        <v>5523</v>
      </c>
      <c r="D202" s="50" t="s">
        <v>141</v>
      </c>
      <c r="E202" s="281">
        <v>300</v>
      </c>
      <c r="F202" s="277"/>
      <c r="G202" s="187"/>
      <c r="H202" s="245"/>
      <c r="I202" s="187"/>
      <c r="J202" s="187"/>
      <c r="K202" s="187">
        <v>300</v>
      </c>
      <c r="L202" s="216">
        <f t="shared" si="76"/>
        <v>-1</v>
      </c>
    </row>
    <row r="203" spans="1:13" ht="0.75" hidden="1" customHeight="1">
      <c r="A203" s="29" t="s">
        <v>158</v>
      </c>
      <c r="B203" s="30"/>
      <c r="C203" s="36"/>
      <c r="D203" s="81" t="s">
        <v>237</v>
      </c>
      <c r="E203" s="178"/>
      <c r="F203" s="178"/>
      <c r="G203" s="178"/>
      <c r="H203" s="252"/>
      <c r="I203" s="178"/>
      <c r="J203" s="178"/>
      <c r="K203" s="178"/>
      <c r="L203" s="216" t="e">
        <f t="shared" si="76"/>
        <v>#DIV/0!</v>
      </c>
    </row>
    <row r="204" spans="1:13" s="166" customFormat="1" ht="14.25" hidden="1" customHeight="1">
      <c r="A204" s="29"/>
      <c r="B204" s="30"/>
      <c r="C204" s="36"/>
      <c r="D204" s="81"/>
      <c r="E204" s="178"/>
      <c r="F204" s="178"/>
      <c r="G204" s="178"/>
      <c r="H204" s="252"/>
      <c r="I204" s="178"/>
      <c r="J204" s="178"/>
      <c r="K204" s="178"/>
      <c r="L204" s="216" t="e">
        <f t="shared" si="76"/>
        <v>#DIV/0!</v>
      </c>
    </row>
    <row r="205" spans="1:13" s="166" customFormat="1" ht="9.75" hidden="1" customHeight="1">
      <c r="A205" s="29"/>
      <c r="B205" s="30"/>
      <c r="C205" s="36"/>
      <c r="D205" s="81"/>
      <c r="E205" s="178"/>
      <c r="F205" s="178"/>
      <c r="G205" s="178"/>
      <c r="H205" s="252"/>
      <c r="I205" s="178"/>
      <c r="J205" s="178"/>
      <c r="K205" s="178"/>
      <c r="L205" s="216" t="e">
        <f t="shared" si="76"/>
        <v>#DIV/0!</v>
      </c>
    </row>
    <row r="206" spans="1:13" ht="12" hidden="1" customHeight="1">
      <c r="A206" s="6"/>
      <c r="B206" s="32">
        <v>45</v>
      </c>
      <c r="C206" s="33"/>
      <c r="D206" s="60" t="s">
        <v>235</v>
      </c>
      <c r="E206" s="189"/>
      <c r="F206" s="189"/>
      <c r="G206" s="189"/>
      <c r="H206" s="228"/>
      <c r="I206" s="189"/>
      <c r="J206" s="189"/>
      <c r="K206" s="189"/>
      <c r="L206" s="216" t="e">
        <f t="shared" si="76"/>
        <v>#DIV/0!</v>
      </c>
    </row>
    <row r="207" spans="1:13" ht="9.75" hidden="1" customHeight="1" outlineLevel="1">
      <c r="A207" s="6"/>
      <c r="B207" s="32"/>
      <c r="C207" s="33">
        <v>4500</v>
      </c>
      <c r="D207" s="57" t="s">
        <v>236</v>
      </c>
      <c r="E207" s="187"/>
      <c r="F207" s="187"/>
      <c r="G207" s="187"/>
      <c r="H207" s="245"/>
      <c r="I207" s="187"/>
      <c r="J207" s="187"/>
      <c r="K207" s="187"/>
      <c r="L207" s="216" t="e">
        <f t="shared" si="76"/>
        <v>#DIV/0!</v>
      </c>
    </row>
    <row r="208" spans="1:13" ht="15.6" collapsed="1">
      <c r="A208" s="26"/>
      <c r="B208" s="27" t="s">
        <v>15</v>
      </c>
      <c r="C208" s="27"/>
      <c r="D208" s="43" t="s">
        <v>415</v>
      </c>
      <c r="E208" s="175">
        <f t="shared" ref="E208:I208" si="127">SUM(E209+E212)</f>
        <v>63004</v>
      </c>
      <c r="F208" s="175">
        <f t="shared" si="127"/>
        <v>0</v>
      </c>
      <c r="G208" s="175">
        <f t="shared" ref="G208" si="128">SUM(G209+G212)</f>
        <v>69163</v>
      </c>
      <c r="H208" s="256"/>
      <c r="I208" s="175">
        <f t="shared" si="127"/>
        <v>0</v>
      </c>
      <c r="J208" s="175">
        <f t="shared" ref="J208:K208" si="129">SUM(J209+J212)</f>
        <v>0</v>
      </c>
      <c r="K208" s="175">
        <f t="shared" si="129"/>
        <v>63004</v>
      </c>
      <c r="L208" s="216">
        <f t="shared" ref="L208:L272" si="130">(G208-E208)/E208</f>
        <v>9.7755698050917397E-2</v>
      </c>
      <c r="M208" t="e">
        <f>I208*100/I48</f>
        <v>#DIV/0!</v>
      </c>
    </row>
    <row r="209" spans="1:13" ht="15.6">
      <c r="A209" s="29" t="s">
        <v>16</v>
      </c>
      <c r="B209" s="30"/>
      <c r="C209" s="30"/>
      <c r="D209" s="31" t="s">
        <v>159</v>
      </c>
      <c r="E209" s="171">
        <f t="shared" ref="E209:K210" si="131">SUM(E210)</f>
        <v>5500</v>
      </c>
      <c r="F209" s="171">
        <f t="shared" si="131"/>
        <v>0</v>
      </c>
      <c r="G209" s="171">
        <f t="shared" si="131"/>
        <v>5500</v>
      </c>
      <c r="H209" s="252"/>
      <c r="I209" s="171">
        <f t="shared" si="131"/>
        <v>0</v>
      </c>
      <c r="J209" s="171">
        <f t="shared" si="131"/>
        <v>0</v>
      </c>
      <c r="K209" s="171">
        <f t="shared" si="131"/>
        <v>5500</v>
      </c>
      <c r="L209" s="216">
        <f t="shared" si="130"/>
        <v>0</v>
      </c>
    </row>
    <row r="210" spans="1:13" ht="15.6">
      <c r="A210" s="6"/>
      <c r="B210" s="32">
        <v>55</v>
      </c>
      <c r="C210" s="32"/>
      <c r="D210" s="56" t="s">
        <v>6</v>
      </c>
      <c r="E210" s="167">
        <f t="shared" si="131"/>
        <v>5500</v>
      </c>
      <c r="F210" s="167">
        <f t="shared" si="131"/>
        <v>0</v>
      </c>
      <c r="G210" s="167">
        <f t="shared" si="131"/>
        <v>5500</v>
      </c>
      <c r="H210" s="253"/>
      <c r="I210" s="167">
        <f t="shared" si="131"/>
        <v>0</v>
      </c>
      <c r="J210" s="167">
        <f t="shared" si="131"/>
        <v>0</v>
      </c>
      <c r="K210" s="167">
        <f t="shared" si="131"/>
        <v>5500</v>
      </c>
      <c r="L210" s="216">
        <f t="shared" si="130"/>
        <v>0</v>
      </c>
    </row>
    <row r="211" spans="1:13" ht="15.6" outlineLevel="1">
      <c r="A211" s="6"/>
      <c r="B211" s="32"/>
      <c r="C211" s="33">
        <v>5512</v>
      </c>
      <c r="D211" s="57" t="s">
        <v>157</v>
      </c>
      <c r="E211" s="187">
        <v>5500</v>
      </c>
      <c r="F211" s="187"/>
      <c r="G211" s="187">
        <v>5500</v>
      </c>
      <c r="H211" s="253"/>
      <c r="I211" s="187">
        <v>0</v>
      </c>
      <c r="J211" s="187"/>
      <c r="K211" s="187">
        <v>5500</v>
      </c>
      <c r="L211" s="216">
        <f t="shared" si="130"/>
        <v>0</v>
      </c>
    </row>
    <row r="212" spans="1:13" ht="15.6">
      <c r="A212" s="29" t="s">
        <v>51</v>
      </c>
      <c r="B212" s="30"/>
      <c r="C212" s="30"/>
      <c r="D212" s="88" t="s">
        <v>238</v>
      </c>
      <c r="E212" s="171">
        <f t="shared" ref="E212:I212" si="132">SUM(E213+E216)</f>
        <v>57504</v>
      </c>
      <c r="F212" s="171">
        <f t="shared" si="132"/>
        <v>0</v>
      </c>
      <c r="G212" s="171">
        <f t="shared" ref="G212" si="133">SUM(G213+G216)</f>
        <v>63663</v>
      </c>
      <c r="H212" s="252"/>
      <c r="I212" s="171">
        <f t="shared" si="132"/>
        <v>0</v>
      </c>
      <c r="J212" s="171">
        <f t="shared" ref="J212:K212" si="134">SUM(J213+J216)</f>
        <v>0</v>
      </c>
      <c r="K212" s="171">
        <f t="shared" si="134"/>
        <v>57504</v>
      </c>
      <c r="L212" s="216">
        <f t="shared" si="130"/>
        <v>0.10710559265442404</v>
      </c>
    </row>
    <row r="213" spans="1:13" ht="15.6">
      <c r="A213" s="6"/>
      <c r="B213" s="32">
        <v>50</v>
      </c>
      <c r="C213" s="32"/>
      <c r="D213" s="56" t="s">
        <v>98</v>
      </c>
      <c r="E213" s="167">
        <f t="shared" ref="E213:I213" si="135">SUM(E214:E215)</f>
        <v>37839</v>
      </c>
      <c r="F213" s="167">
        <f t="shared" si="135"/>
        <v>0</v>
      </c>
      <c r="G213" s="167">
        <f t="shared" ref="G213" si="136">SUM(G214:G215)</f>
        <v>42998</v>
      </c>
      <c r="H213" s="253"/>
      <c r="I213" s="167">
        <f t="shared" si="135"/>
        <v>0</v>
      </c>
      <c r="J213" s="167">
        <f t="shared" ref="J213:K213" si="137">SUM(J214:J215)</f>
        <v>0</v>
      </c>
      <c r="K213" s="167">
        <f t="shared" si="137"/>
        <v>37839</v>
      </c>
      <c r="L213" s="216">
        <f t="shared" si="130"/>
        <v>0.13634081238933377</v>
      </c>
      <c r="M213" s="120"/>
    </row>
    <row r="214" spans="1:13" ht="15.6" outlineLevel="1">
      <c r="A214" s="6"/>
      <c r="B214" s="32"/>
      <c r="C214" s="33">
        <v>5002</v>
      </c>
      <c r="D214" s="57" t="s">
        <v>120</v>
      </c>
      <c r="E214" s="187">
        <v>28280</v>
      </c>
      <c r="F214" s="187"/>
      <c r="G214" s="187">
        <v>32136</v>
      </c>
      <c r="H214" s="258"/>
      <c r="I214" s="187"/>
      <c r="J214" s="187"/>
      <c r="K214" s="187">
        <v>28280</v>
      </c>
      <c r="L214" s="216">
        <f t="shared" si="130"/>
        <v>0.13635077793493636</v>
      </c>
      <c r="M214" s="120"/>
    </row>
    <row r="215" spans="1:13" ht="15.6" outlineLevel="1">
      <c r="A215" s="6"/>
      <c r="B215" s="32"/>
      <c r="C215" s="33">
        <v>506</v>
      </c>
      <c r="D215" s="57" t="s">
        <v>101</v>
      </c>
      <c r="E215" s="187">
        <v>9559</v>
      </c>
      <c r="F215" s="187"/>
      <c r="G215" s="187">
        <v>10862</v>
      </c>
      <c r="H215" s="258"/>
      <c r="I215" s="187"/>
      <c r="J215" s="187"/>
      <c r="K215" s="187">
        <v>9559</v>
      </c>
      <c r="L215" s="216">
        <f t="shared" si="130"/>
        <v>0.13631132963699133</v>
      </c>
      <c r="M215" s="120"/>
    </row>
    <row r="216" spans="1:13" ht="15.6">
      <c r="A216" s="6"/>
      <c r="B216" s="32">
        <v>55</v>
      </c>
      <c r="C216" s="32"/>
      <c r="D216" s="56" t="s">
        <v>6</v>
      </c>
      <c r="E216" s="167">
        <f t="shared" ref="E216:K216" si="138">SUM(E217:E224)</f>
        <v>19665</v>
      </c>
      <c r="F216" s="167">
        <f t="shared" si="138"/>
        <v>0</v>
      </c>
      <c r="G216" s="167">
        <f t="shared" ref="G216" si="139">SUM(G217:G224)</f>
        <v>20665</v>
      </c>
      <c r="H216" s="253"/>
      <c r="I216" s="167">
        <f t="shared" si="138"/>
        <v>0</v>
      </c>
      <c r="J216" s="167">
        <f t="shared" si="138"/>
        <v>0</v>
      </c>
      <c r="K216" s="167">
        <f t="shared" si="138"/>
        <v>19665</v>
      </c>
      <c r="L216" s="216">
        <f t="shared" si="130"/>
        <v>5.0851767098906688E-2</v>
      </c>
    </row>
    <row r="217" spans="1:13" ht="15.6" outlineLevel="1">
      <c r="A217" s="6"/>
      <c r="B217" s="32"/>
      <c r="C217" s="33">
        <v>5500</v>
      </c>
      <c r="D217" s="57" t="s">
        <v>102</v>
      </c>
      <c r="E217" s="187">
        <v>20</v>
      </c>
      <c r="F217" s="187"/>
      <c r="G217" s="187">
        <v>1150</v>
      </c>
      <c r="H217" s="258"/>
      <c r="I217" s="187"/>
      <c r="J217" s="187"/>
      <c r="K217" s="187">
        <v>20</v>
      </c>
      <c r="L217" s="216">
        <f t="shared" si="130"/>
        <v>56.5</v>
      </c>
      <c r="M217" t="s">
        <v>499</v>
      </c>
    </row>
    <row r="218" spans="1:13" ht="15.6" outlineLevel="1">
      <c r="A218" s="6"/>
      <c r="B218" s="32"/>
      <c r="C218" s="33">
        <v>5511</v>
      </c>
      <c r="D218" s="57" t="s">
        <v>160</v>
      </c>
      <c r="E218" s="187">
        <v>7360</v>
      </c>
      <c r="F218" s="187"/>
      <c r="G218" s="187">
        <v>2490</v>
      </c>
      <c r="H218" s="258"/>
      <c r="I218" s="187"/>
      <c r="J218" s="187"/>
      <c r="K218" s="187">
        <v>7360</v>
      </c>
      <c r="L218" s="216">
        <f t="shared" si="130"/>
        <v>-0.66168478260869568</v>
      </c>
      <c r="M218" s="204" t="s">
        <v>470</v>
      </c>
    </row>
    <row r="219" spans="1:13" s="166" customFormat="1" ht="15.6" outlineLevel="1">
      <c r="A219" s="168"/>
      <c r="B219" s="172"/>
      <c r="C219" s="173">
        <v>55113</v>
      </c>
      <c r="D219" s="182" t="s">
        <v>469</v>
      </c>
      <c r="E219" s="187"/>
      <c r="F219" s="187"/>
      <c r="G219" s="187">
        <v>4870</v>
      </c>
      <c r="H219" s="258"/>
      <c r="I219" s="187"/>
      <c r="J219" s="187"/>
      <c r="K219" s="187"/>
      <c r="L219" s="216"/>
      <c r="M219" s="204" t="s">
        <v>471</v>
      </c>
    </row>
    <row r="220" spans="1:13" ht="15.6" outlineLevel="1">
      <c r="A220" s="6"/>
      <c r="B220" s="32"/>
      <c r="C220" s="33">
        <v>5512</v>
      </c>
      <c r="D220" s="57" t="s">
        <v>157</v>
      </c>
      <c r="E220" s="187">
        <v>3545</v>
      </c>
      <c r="F220" s="187"/>
      <c r="G220" s="187">
        <v>3545</v>
      </c>
      <c r="H220" s="258"/>
      <c r="I220" s="187"/>
      <c r="J220" s="187"/>
      <c r="K220" s="187">
        <v>3545</v>
      </c>
      <c r="L220" s="216">
        <f t="shared" si="130"/>
        <v>0</v>
      </c>
    </row>
    <row r="221" spans="1:13" ht="15.6" outlineLevel="1">
      <c r="A221" s="6"/>
      <c r="B221" s="32"/>
      <c r="C221" s="33">
        <v>5513</v>
      </c>
      <c r="D221" s="57" t="s">
        <v>110</v>
      </c>
      <c r="E221" s="187">
        <v>7500</v>
      </c>
      <c r="F221" s="187"/>
      <c r="G221" s="187">
        <v>7500</v>
      </c>
      <c r="H221" s="258"/>
      <c r="I221" s="187"/>
      <c r="J221" s="187"/>
      <c r="K221" s="187">
        <v>7500</v>
      </c>
      <c r="L221" s="216">
        <f t="shared" si="130"/>
        <v>0</v>
      </c>
    </row>
    <row r="222" spans="1:13" s="166" customFormat="1" ht="15.6" outlineLevel="1">
      <c r="A222" s="168"/>
      <c r="B222" s="172"/>
      <c r="C222" s="173">
        <v>5515</v>
      </c>
      <c r="D222" s="182" t="s">
        <v>389</v>
      </c>
      <c r="E222" s="201">
        <v>200</v>
      </c>
      <c r="F222" s="201"/>
      <c r="G222" s="187">
        <v>200</v>
      </c>
      <c r="H222" s="258"/>
      <c r="I222" s="273"/>
      <c r="J222" s="273"/>
      <c r="K222" s="273">
        <v>200</v>
      </c>
      <c r="L222" s="216">
        <f t="shared" si="130"/>
        <v>0</v>
      </c>
    </row>
    <row r="223" spans="1:13" ht="15.6" outlineLevel="1">
      <c r="A223" s="6"/>
      <c r="B223" s="32"/>
      <c r="C223" s="33">
        <v>5522</v>
      </c>
      <c r="D223" s="57" t="s">
        <v>161</v>
      </c>
      <c r="E223" s="187">
        <v>780</v>
      </c>
      <c r="F223" s="187"/>
      <c r="G223" s="187">
        <v>650</v>
      </c>
      <c r="H223" s="258"/>
      <c r="I223" s="187"/>
      <c r="J223" s="187"/>
      <c r="K223" s="187">
        <v>780</v>
      </c>
      <c r="L223" s="216">
        <f t="shared" si="130"/>
        <v>-0.16666666666666666</v>
      </c>
    </row>
    <row r="224" spans="1:13" ht="15.6" outlineLevel="1">
      <c r="A224" s="6"/>
      <c r="B224" s="32"/>
      <c r="C224" s="162">
        <v>5523</v>
      </c>
      <c r="D224" s="50" t="s">
        <v>141</v>
      </c>
      <c r="E224" s="187">
        <v>260</v>
      </c>
      <c r="F224" s="187"/>
      <c r="G224" s="187">
        <v>260</v>
      </c>
      <c r="H224" s="258"/>
      <c r="I224" s="187"/>
      <c r="J224" s="187"/>
      <c r="K224" s="187">
        <v>260</v>
      </c>
      <c r="L224" s="216">
        <f t="shared" si="130"/>
        <v>0</v>
      </c>
    </row>
    <row r="225" spans="1:13" ht="15.6">
      <c r="A225" s="26"/>
      <c r="B225" s="27" t="s">
        <v>17</v>
      </c>
      <c r="C225" s="27"/>
      <c r="D225" s="28" t="s">
        <v>162</v>
      </c>
      <c r="E225" s="175">
        <f t="shared" ref="E225:K225" si="140">SUM(E226)</f>
        <v>422</v>
      </c>
      <c r="F225" s="175">
        <f t="shared" si="140"/>
        <v>0</v>
      </c>
      <c r="G225" s="175">
        <f t="shared" si="140"/>
        <v>422</v>
      </c>
      <c r="H225" s="256"/>
      <c r="I225" s="175">
        <f t="shared" si="140"/>
        <v>0</v>
      </c>
      <c r="J225" s="175">
        <f t="shared" si="140"/>
        <v>0</v>
      </c>
      <c r="K225" s="175">
        <f t="shared" si="140"/>
        <v>422</v>
      </c>
      <c r="L225" s="216">
        <f t="shared" si="130"/>
        <v>0</v>
      </c>
    </row>
    <row r="226" spans="1:13" ht="15.6">
      <c r="A226" s="29" t="s">
        <v>18</v>
      </c>
      <c r="B226" s="30"/>
      <c r="C226" s="30"/>
      <c r="D226" s="31" t="s">
        <v>163</v>
      </c>
      <c r="E226" s="171">
        <f t="shared" ref="E226:I226" si="141">E230</f>
        <v>422</v>
      </c>
      <c r="F226" s="171">
        <f t="shared" si="141"/>
        <v>0</v>
      </c>
      <c r="G226" s="171">
        <f t="shared" ref="G226" si="142">G230</f>
        <v>422</v>
      </c>
      <c r="H226" s="252"/>
      <c r="I226" s="171">
        <f t="shared" si="141"/>
        <v>0</v>
      </c>
      <c r="J226" s="171">
        <f t="shared" ref="J226:K226" si="143">J230</f>
        <v>0</v>
      </c>
      <c r="K226" s="171">
        <f t="shared" si="143"/>
        <v>422</v>
      </c>
      <c r="L226" s="216">
        <f t="shared" si="130"/>
        <v>0</v>
      </c>
    </row>
    <row r="227" spans="1:13" ht="15.6">
      <c r="A227" s="6"/>
      <c r="B227" s="32">
        <v>50</v>
      </c>
      <c r="C227" s="32"/>
      <c r="D227" s="56" t="s">
        <v>98</v>
      </c>
      <c r="E227" s="201">
        <f t="shared" ref="E227" si="144">SUM(E228:E229)</f>
        <v>0</v>
      </c>
      <c r="F227" s="201"/>
      <c r="G227" s="201"/>
      <c r="H227" s="245"/>
      <c r="I227" s="201"/>
      <c r="J227" s="201"/>
      <c r="K227" s="201"/>
      <c r="L227" s="216" t="e">
        <f t="shared" si="130"/>
        <v>#DIV/0!</v>
      </c>
    </row>
    <row r="228" spans="1:13" ht="15.6" outlineLevel="1">
      <c r="A228" s="6"/>
      <c r="B228" s="32"/>
      <c r="C228" s="33">
        <v>5002</v>
      </c>
      <c r="D228" s="57" t="s">
        <v>164</v>
      </c>
      <c r="E228" s="201">
        <v>0</v>
      </c>
      <c r="F228" s="201"/>
      <c r="G228" s="201"/>
      <c r="H228" s="245"/>
      <c r="I228" s="201"/>
      <c r="J228" s="201"/>
      <c r="K228" s="201"/>
      <c r="L228" s="216" t="e">
        <f t="shared" si="130"/>
        <v>#DIV/0!</v>
      </c>
    </row>
    <row r="229" spans="1:13" ht="15.6" outlineLevel="1">
      <c r="A229" s="6"/>
      <c r="B229" s="32"/>
      <c r="C229" s="33">
        <v>506</v>
      </c>
      <c r="D229" s="57" t="s">
        <v>101</v>
      </c>
      <c r="E229" s="201">
        <v>0</v>
      </c>
      <c r="F229" s="201"/>
      <c r="G229" s="201"/>
      <c r="H229" s="245"/>
      <c r="I229" s="201"/>
      <c r="J229" s="201"/>
      <c r="K229" s="201"/>
      <c r="L229" s="216" t="e">
        <f t="shared" si="130"/>
        <v>#DIV/0!</v>
      </c>
    </row>
    <row r="230" spans="1:13" ht="15.6" outlineLevel="1">
      <c r="A230" s="6"/>
      <c r="B230" s="32">
        <v>55</v>
      </c>
      <c r="C230" s="33">
        <v>5540</v>
      </c>
      <c r="D230" s="57" t="s">
        <v>375</v>
      </c>
      <c r="E230" s="196">
        <v>422</v>
      </c>
      <c r="F230" s="196"/>
      <c r="G230" s="196">
        <v>422</v>
      </c>
      <c r="H230" s="228"/>
      <c r="I230" s="196"/>
      <c r="J230" s="196"/>
      <c r="K230" s="196">
        <v>422</v>
      </c>
      <c r="L230" s="216">
        <f t="shared" si="130"/>
        <v>0</v>
      </c>
    </row>
    <row r="231" spans="1:13" ht="15.6">
      <c r="A231" s="26"/>
      <c r="B231" s="27" t="s">
        <v>19</v>
      </c>
      <c r="C231" s="27"/>
      <c r="D231" s="28" t="s">
        <v>165</v>
      </c>
      <c r="E231" s="175">
        <f>SUM(E232+E236+E240+E257+E273+E277+E291+E305+E321+E324+E340+E343+E352+E358)</f>
        <v>256575</v>
      </c>
      <c r="F231" s="175">
        <f t="shared" ref="F231:G231" si="145">SUM(F232+F236+F240+F257+F273+F277+F291+F305+F321+F324+F340+F343+F352+F358)</f>
        <v>0</v>
      </c>
      <c r="G231" s="175">
        <f t="shared" si="145"/>
        <v>267926</v>
      </c>
      <c r="H231" s="256"/>
      <c r="I231" s="175">
        <f>SUM(I232+I240+I273+I277+I291+I305+I321+I324+I352+I358)</f>
        <v>0</v>
      </c>
      <c r="J231" s="175">
        <f t="shared" ref="J231:K231" si="146">SUM(J232+J240+J273+J277+J291+J305+J321+J324+J352+J358)</f>
        <v>0</v>
      </c>
      <c r="K231" s="175">
        <f t="shared" si="146"/>
        <v>256575</v>
      </c>
      <c r="L231" s="216">
        <f t="shared" si="130"/>
        <v>4.4240475494494787E-2</v>
      </c>
      <c r="M231" s="119"/>
    </row>
    <row r="232" spans="1:13" ht="15.6">
      <c r="A232" s="29" t="s">
        <v>20</v>
      </c>
      <c r="B232" s="30"/>
      <c r="C232" s="30"/>
      <c r="D232" s="31" t="s">
        <v>166</v>
      </c>
      <c r="E232" s="171">
        <f t="shared" ref="E232:K232" si="147">SUM(E233)</f>
        <v>2616</v>
      </c>
      <c r="F232" s="171">
        <f t="shared" si="147"/>
        <v>0</v>
      </c>
      <c r="G232" s="171">
        <f t="shared" si="147"/>
        <v>2232</v>
      </c>
      <c r="H232" s="252"/>
      <c r="I232" s="171">
        <f t="shared" si="147"/>
        <v>0</v>
      </c>
      <c r="J232" s="171">
        <f t="shared" si="147"/>
        <v>0</v>
      </c>
      <c r="K232" s="171">
        <f t="shared" si="147"/>
        <v>2616</v>
      </c>
      <c r="L232" s="216">
        <f t="shared" si="130"/>
        <v>-0.14678899082568808</v>
      </c>
    </row>
    <row r="233" spans="1:13" ht="15.6">
      <c r="A233" s="6"/>
      <c r="B233" s="55">
        <v>55</v>
      </c>
      <c r="C233" s="55"/>
      <c r="D233" s="56" t="s">
        <v>6</v>
      </c>
      <c r="E233" s="181">
        <f t="shared" ref="E233:I233" si="148">SUM(E234:E235)</f>
        <v>2616</v>
      </c>
      <c r="F233" s="181">
        <f t="shared" si="148"/>
        <v>0</v>
      </c>
      <c r="G233" s="181">
        <f t="shared" ref="G233" si="149">SUM(G234:G235)</f>
        <v>2232</v>
      </c>
      <c r="H233" s="253"/>
      <c r="I233" s="181">
        <f t="shared" si="148"/>
        <v>0</v>
      </c>
      <c r="J233" s="181">
        <f t="shared" ref="J233:K233" si="150">SUM(J234:J235)</f>
        <v>0</v>
      </c>
      <c r="K233" s="181">
        <f t="shared" si="150"/>
        <v>2616</v>
      </c>
      <c r="L233" s="216">
        <f t="shared" si="130"/>
        <v>-0.14678899082568808</v>
      </c>
    </row>
    <row r="234" spans="1:13" ht="15.6">
      <c r="A234" s="6"/>
      <c r="B234" s="55"/>
      <c r="C234" s="33">
        <v>5524</v>
      </c>
      <c r="D234" s="57" t="s">
        <v>378</v>
      </c>
      <c r="E234" s="197">
        <v>933</v>
      </c>
      <c r="F234" s="197"/>
      <c r="G234" s="197">
        <v>0</v>
      </c>
      <c r="H234" s="258"/>
      <c r="I234" s="197"/>
      <c r="J234" s="197"/>
      <c r="K234" s="197">
        <v>933</v>
      </c>
      <c r="L234" s="216">
        <f t="shared" si="130"/>
        <v>-1</v>
      </c>
    </row>
    <row r="235" spans="1:13" ht="15.6" outlineLevel="1">
      <c r="A235" s="6"/>
      <c r="B235" s="55"/>
      <c r="C235" s="33">
        <v>5524</v>
      </c>
      <c r="D235" s="57" t="s">
        <v>379</v>
      </c>
      <c r="E235" s="187">
        <v>1683</v>
      </c>
      <c r="F235" s="187"/>
      <c r="G235" s="187">
        <v>2232</v>
      </c>
      <c r="H235" s="258"/>
      <c r="I235" s="187"/>
      <c r="J235" s="187"/>
      <c r="K235" s="187">
        <v>1683</v>
      </c>
      <c r="L235" s="216">
        <f t="shared" si="130"/>
        <v>0.32620320855614976</v>
      </c>
    </row>
    <row r="236" spans="1:13" ht="1.2" customHeight="1">
      <c r="A236" s="29" t="s">
        <v>21</v>
      </c>
      <c r="B236" s="30"/>
      <c r="C236" s="30"/>
      <c r="D236" s="31" t="s">
        <v>453</v>
      </c>
      <c r="E236" s="171">
        <f t="shared" ref="E236:G236" si="151">SUM(E237)</f>
        <v>0</v>
      </c>
      <c r="F236" s="171">
        <f t="shared" si="151"/>
        <v>0</v>
      </c>
      <c r="G236" s="171">
        <f t="shared" si="151"/>
        <v>0</v>
      </c>
      <c r="H236" s="252"/>
      <c r="I236" s="238" t="s">
        <v>426</v>
      </c>
      <c r="J236" s="238"/>
      <c r="K236" s="238"/>
      <c r="L236" s="216" t="e">
        <f t="shared" si="130"/>
        <v>#DIV/0!</v>
      </c>
    </row>
    <row r="237" spans="1:13" ht="15.6">
      <c r="A237" s="58"/>
      <c r="B237" s="55">
        <v>55</v>
      </c>
      <c r="C237" s="55"/>
      <c r="D237" s="55" t="s">
        <v>6</v>
      </c>
      <c r="E237" s="181">
        <f t="shared" ref="E237:F237" si="152">SUM(E238:E239)</f>
        <v>0</v>
      </c>
      <c r="F237" s="181">
        <f t="shared" si="152"/>
        <v>0</v>
      </c>
      <c r="G237" s="181">
        <f t="shared" ref="G237" si="153">SUM(G238:G239)</f>
        <v>0</v>
      </c>
      <c r="H237" s="253"/>
      <c r="I237" s="262">
        <v>0</v>
      </c>
      <c r="J237" s="262"/>
      <c r="K237" s="262"/>
      <c r="L237" s="216" t="e">
        <f t="shared" si="130"/>
        <v>#DIV/0!</v>
      </c>
    </row>
    <row r="238" spans="1:13" ht="15.6">
      <c r="A238" s="58"/>
      <c r="B238" s="55"/>
      <c r="C238" s="33">
        <v>5524</v>
      </c>
      <c r="D238" s="33" t="s">
        <v>378</v>
      </c>
      <c r="E238" s="197">
        <v>0</v>
      </c>
      <c r="F238" s="197"/>
      <c r="G238" s="197"/>
      <c r="H238" s="258"/>
      <c r="I238" s="263"/>
      <c r="J238" s="263"/>
      <c r="K238" s="263"/>
      <c r="L238" s="216" t="e">
        <f t="shared" si="130"/>
        <v>#DIV/0!</v>
      </c>
    </row>
    <row r="239" spans="1:13" ht="15.6" outlineLevel="1">
      <c r="A239" s="58"/>
      <c r="B239" s="55"/>
      <c r="C239" s="33">
        <v>5524</v>
      </c>
      <c r="D239" s="33" t="s">
        <v>379</v>
      </c>
      <c r="E239" s="187">
        <v>0</v>
      </c>
      <c r="F239" s="187"/>
      <c r="G239" s="187"/>
      <c r="H239" s="258"/>
      <c r="I239" s="201"/>
      <c r="J239" s="201"/>
      <c r="K239" s="201"/>
      <c r="L239" s="216" t="e">
        <f t="shared" si="130"/>
        <v>#DIV/0!</v>
      </c>
    </row>
    <row r="240" spans="1:13" ht="15.6">
      <c r="A240" s="45" t="s">
        <v>52</v>
      </c>
      <c r="B240" s="37"/>
      <c r="C240" s="36"/>
      <c r="D240" s="37" t="s">
        <v>167</v>
      </c>
      <c r="E240" s="178">
        <f t="shared" ref="E240:K240" si="154">SUM(E241+E243+E247)</f>
        <v>45521</v>
      </c>
      <c r="F240" s="178">
        <f t="shared" si="154"/>
        <v>0</v>
      </c>
      <c r="G240" s="178">
        <f t="shared" ref="G240" si="155">SUM(G241+G243+G247)</f>
        <v>46944</v>
      </c>
      <c r="H240" s="252"/>
      <c r="I240" s="178">
        <f t="shared" si="154"/>
        <v>0</v>
      </c>
      <c r="J240" s="178">
        <f t="shared" si="154"/>
        <v>0</v>
      </c>
      <c r="K240" s="178">
        <f t="shared" si="154"/>
        <v>45521</v>
      </c>
      <c r="L240" s="216">
        <f t="shared" si="130"/>
        <v>3.1260297445135213E-2</v>
      </c>
      <c r="M240" s="207"/>
    </row>
    <row r="241" spans="1:14" ht="15.6">
      <c r="A241" s="58"/>
      <c r="B241" s="55">
        <v>45</v>
      </c>
      <c r="C241" s="55"/>
      <c r="D241" s="55" t="s">
        <v>154</v>
      </c>
      <c r="E241" s="181">
        <f t="shared" ref="E241:K241" si="156">E242</f>
        <v>150</v>
      </c>
      <c r="F241" s="181">
        <f t="shared" si="156"/>
        <v>0</v>
      </c>
      <c r="G241" s="181">
        <f t="shared" si="156"/>
        <v>150</v>
      </c>
      <c r="H241" s="253"/>
      <c r="I241" s="181">
        <f t="shared" si="156"/>
        <v>0</v>
      </c>
      <c r="J241" s="181">
        <f t="shared" si="156"/>
        <v>0</v>
      </c>
      <c r="K241" s="181">
        <f t="shared" si="156"/>
        <v>150</v>
      </c>
      <c r="L241" s="216">
        <f t="shared" si="130"/>
        <v>0</v>
      </c>
    </row>
    <row r="242" spans="1:14" ht="15.6" outlineLevel="1">
      <c r="A242" s="58"/>
      <c r="B242" s="55"/>
      <c r="C242" s="33">
        <v>4528</v>
      </c>
      <c r="D242" s="33" t="s">
        <v>168</v>
      </c>
      <c r="E242" s="187">
        <v>150</v>
      </c>
      <c r="F242" s="187"/>
      <c r="G242" s="187">
        <v>150</v>
      </c>
      <c r="H242" s="253"/>
      <c r="I242" s="187"/>
      <c r="J242" s="187"/>
      <c r="K242" s="187">
        <v>150</v>
      </c>
      <c r="L242" s="216">
        <f t="shared" si="130"/>
        <v>0</v>
      </c>
    </row>
    <row r="243" spans="1:14" ht="15.6">
      <c r="A243" s="58"/>
      <c r="B243" s="55">
        <v>50</v>
      </c>
      <c r="C243" s="55"/>
      <c r="D243" s="55" t="s">
        <v>98</v>
      </c>
      <c r="E243" s="181">
        <f t="shared" ref="E243:K243" si="157">SUM(E244:E246)</f>
        <v>32271</v>
      </c>
      <c r="F243" s="181">
        <f t="shared" si="157"/>
        <v>0</v>
      </c>
      <c r="G243" s="181">
        <f t="shared" ref="G243" si="158">SUM(G244:G246)</f>
        <v>32994</v>
      </c>
      <c r="H243" s="253"/>
      <c r="I243" s="181">
        <f t="shared" si="157"/>
        <v>0</v>
      </c>
      <c r="J243" s="181">
        <f t="shared" si="157"/>
        <v>0</v>
      </c>
      <c r="K243" s="181">
        <f t="shared" si="157"/>
        <v>32271</v>
      </c>
      <c r="L243" s="216">
        <f t="shared" si="130"/>
        <v>2.2404015989588175E-2</v>
      </c>
    </row>
    <row r="244" spans="1:14" ht="15.6" outlineLevel="1">
      <c r="A244" s="58"/>
      <c r="B244" s="55"/>
      <c r="C244" s="33">
        <v>5002</v>
      </c>
      <c r="D244" s="33" t="s">
        <v>120</v>
      </c>
      <c r="E244" s="187">
        <v>17988</v>
      </c>
      <c r="F244" s="187"/>
      <c r="G244" s="187">
        <v>18528</v>
      </c>
      <c r="H244" s="253"/>
      <c r="I244" s="187"/>
      <c r="J244" s="187"/>
      <c r="K244" s="187">
        <v>17988</v>
      </c>
      <c r="L244" s="216">
        <f t="shared" si="130"/>
        <v>3.0020013342228154E-2</v>
      </c>
      <c r="M244" s="199"/>
      <c r="N244" s="199"/>
    </row>
    <row r="245" spans="1:14" s="166" customFormat="1" ht="15.6" outlineLevel="1">
      <c r="A245" s="183"/>
      <c r="B245" s="180"/>
      <c r="C245" s="173">
        <v>5005</v>
      </c>
      <c r="D245" s="173" t="s">
        <v>387</v>
      </c>
      <c r="E245" s="187">
        <v>6131</v>
      </c>
      <c r="F245" s="187"/>
      <c r="G245" s="187">
        <v>6131</v>
      </c>
      <c r="H245" s="253"/>
      <c r="I245" s="187"/>
      <c r="J245" s="187"/>
      <c r="K245" s="187">
        <v>6131</v>
      </c>
      <c r="L245" s="216">
        <f t="shared" si="130"/>
        <v>0</v>
      </c>
    </row>
    <row r="246" spans="1:14" ht="15.6" outlineLevel="1">
      <c r="A246" s="58"/>
      <c r="B246" s="55"/>
      <c r="C246" s="33">
        <v>506</v>
      </c>
      <c r="D246" s="33" t="s">
        <v>101</v>
      </c>
      <c r="E246" s="187">
        <v>8152</v>
      </c>
      <c r="F246" s="187"/>
      <c r="G246" s="187">
        <v>8335</v>
      </c>
      <c r="H246" s="253"/>
      <c r="I246" s="187"/>
      <c r="J246" s="187"/>
      <c r="K246" s="187">
        <v>8152</v>
      </c>
      <c r="L246" s="216">
        <f t="shared" si="130"/>
        <v>2.244847890088322E-2</v>
      </c>
    </row>
    <row r="247" spans="1:14" ht="15.6">
      <c r="A247" s="58"/>
      <c r="B247" s="55">
        <v>55</v>
      </c>
      <c r="C247" s="55"/>
      <c r="D247" s="55" t="s">
        <v>6</v>
      </c>
      <c r="E247" s="181">
        <f t="shared" ref="E247:K247" si="159">SUM(E248:E256)</f>
        <v>13100</v>
      </c>
      <c r="F247" s="181">
        <f t="shared" si="159"/>
        <v>0</v>
      </c>
      <c r="G247" s="181">
        <f t="shared" ref="G247" si="160">SUM(G248:G256)</f>
        <v>13800</v>
      </c>
      <c r="H247" s="253"/>
      <c r="I247" s="181">
        <f t="shared" si="159"/>
        <v>0</v>
      </c>
      <c r="J247" s="181">
        <f t="shared" si="159"/>
        <v>0</v>
      </c>
      <c r="K247" s="181">
        <f t="shared" si="159"/>
        <v>13100</v>
      </c>
      <c r="L247" s="216">
        <f t="shared" si="130"/>
        <v>5.3435114503816793E-2</v>
      </c>
    </row>
    <row r="248" spans="1:14" ht="15.6" outlineLevel="1">
      <c r="A248" s="58"/>
      <c r="B248" s="55"/>
      <c r="C248" s="33">
        <v>5500</v>
      </c>
      <c r="D248" s="33" t="s">
        <v>102</v>
      </c>
      <c r="E248" s="187">
        <v>600</v>
      </c>
      <c r="F248" s="187"/>
      <c r="G248" s="187">
        <v>600</v>
      </c>
      <c r="H248" s="253"/>
      <c r="I248" s="187"/>
      <c r="J248" s="187"/>
      <c r="K248" s="187">
        <v>600</v>
      </c>
      <c r="L248" s="216">
        <f t="shared" si="130"/>
        <v>0</v>
      </c>
    </row>
    <row r="249" spans="1:14" ht="15.6" outlineLevel="1">
      <c r="A249" s="58"/>
      <c r="B249" s="55"/>
      <c r="C249" s="33">
        <v>5503</v>
      </c>
      <c r="D249" s="33" t="s">
        <v>400</v>
      </c>
      <c r="E249" s="187">
        <v>200</v>
      </c>
      <c r="F249" s="187"/>
      <c r="G249" s="187">
        <v>200</v>
      </c>
      <c r="H249" s="253"/>
      <c r="I249" s="187"/>
      <c r="J249" s="187"/>
      <c r="K249" s="187">
        <v>200</v>
      </c>
      <c r="L249" s="216">
        <f t="shared" si="130"/>
        <v>0</v>
      </c>
    </row>
    <row r="250" spans="1:14" ht="15.6" outlineLevel="1">
      <c r="A250" s="58"/>
      <c r="B250" s="55"/>
      <c r="C250" s="33">
        <v>5504</v>
      </c>
      <c r="D250" s="33" t="s">
        <v>109</v>
      </c>
      <c r="E250" s="187">
        <v>400</v>
      </c>
      <c r="F250" s="187"/>
      <c r="G250" s="187">
        <v>400</v>
      </c>
      <c r="H250" s="253"/>
      <c r="I250" s="187"/>
      <c r="J250" s="187"/>
      <c r="K250" s="187">
        <v>400</v>
      </c>
      <c r="L250" s="216">
        <f t="shared" si="130"/>
        <v>0</v>
      </c>
    </row>
    <row r="251" spans="1:14" ht="15.6" outlineLevel="1">
      <c r="A251" s="58"/>
      <c r="B251" s="55"/>
      <c r="C251" s="33">
        <v>5511</v>
      </c>
      <c r="D251" s="33" t="s">
        <v>160</v>
      </c>
      <c r="E251" s="187">
        <v>2000</v>
      </c>
      <c r="F251" s="187"/>
      <c r="G251" s="187">
        <v>2680</v>
      </c>
      <c r="H251" s="253"/>
      <c r="I251" s="187"/>
      <c r="J251" s="187"/>
      <c r="K251" s="187">
        <v>2000</v>
      </c>
      <c r="L251" s="216">
        <f t="shared" si="130"/>
        <v>0.34</v>
      </c>
    </row>
    <row r="252" spans="1:14" ht="15.6" outlineLevel="1">
      <c r="A252" s="58"/>
      <c r="B252" s="55"/>
      <c r="C252" s="33">
        <v>5513</v>
      </c>
      <c r="D252" s="33" t="s">
        <v>110</v>
      </c>
      <c r="E252" s="187">
        <v>1000</v>
      </c>
      <c r="F252" s="187"/>
      <c r="G252" s="187">
        <v>1000</v>
      </c>
      <c r="H252" s="253"/>
      <c r="I252" s="187"/>
      <c r="J252" s="187"/>
      <c r="K252" s="187">
        <v>1000</v>
      </c>
      <c r="L252" s="216">
        <f t="shared" si="130"/>
        <v>0</v>
      </c>
    </row>
    <row r="253" spans="1:14" ht="15.6" outlineLevel="1">
      <c r="A253" s="58"/>
      <c r="B253" s="55"/>
      <c r="C253" s="33">
        <v>5514</v>
      </c>
      <c r="D253" s="33" t="s">
        <v>111</v>
      </c>
      <c r="E253" s="187">
        <v>1000</v>
      </c>
      <c r="F253" s="187"/>
      <c r="G253" s="187">
        <v>1000</v>
      </c>
      <c r="H253" s="253"/>
      <c r="I253" s="187"/>
      <c r="J253" s="187"/>
      <c r="K253" s="187">
        <v>1000</v>
      </c>
      <c r="L253" s="216">
        <f t="shared" si="130"/>
        <v>0</v>
      </c>
    </row>
    <row r="254" spans="1:14" ht="15.6" outlineLevel="1">
      <c r="A254" s="58"/>
      <c r="B254" s="55"/>
      <c r="C254" s="33">
        <v>5515</v>
      </c>
      <c r="D254" s="33" t="s">
        <v>156</v>
      </c>
      <c r="E254" s="187">
        <v>1000</v>
      </c>
      <c r="F254" s="187"/>
      <c r="G254" s="187">
        <v>1000</v>
      </c>
      <c r="H254" s="253"/>
      <c r="I254" s="187"/>
      <c r="J254" s="187"/>
      <c r="K254" s="187">
        <v>1000</v>
      </c>
      <c r="L254" s="216">
        <f t="shared" si="130"/>
        <v>0</v>
      </c>
    </row>
    <row r="255" spans="1:14" ht="15.6" outlineLevel="1">
      <c r="A255" s="58"/>
      <c r="B255" s="55"/>
      <c r="C255" s="33">
        <v>5522</v>
      </c>
      <c r="D255" s="33" t="s">
        <v>161</v>
      </c>
      <c r="E255" s="187">
        <v>100</v>
      </c>
      <c r="F255" s="187"/>
      <c r="G255" s="187">
        <v>120</v>
      </c>
      <c r="H255" s="253"/>
      <c r="I255" s="187"/>
      <c r="J255" s="187"/>
      <c r="K255" s="187">
        <v>100</v>
      </c>
      <c r="L255" s="216">
        <f t="shared" si="130"/>
        <v>0.2</v>
      </c>
    </row>
    <row r="256" spans="1:14" ht="15.6" outlineLevel="1">
      <c r="A256" s="58"/>
      <c r="B256" s="55"/>
      <c r="C256" s="33">
        <v>5525</v>
      </c>
      <c r="D256" s="33" t="s">
        <v>169</v>
      </c>
      <c r="E256" s="187">
        <v>6800</v>
      </c>
      <c r="F256" s="187"/>
      <c r="G256" s="187">
        <v>6800</v>
      </c>
      <c r="H256" s="253"/>
      <c r="I256" s="187"/>
      <c r="J256" s="187"/>
      <c r="K256" s="187">
        <v>6800</v>
      </c>
      <c r="L256" s="216">
        <f t="shared" si="130"/>
        <v>0</v>
      </c>
    </row>
    <row r="257" spans="1:12" ht="0.6" customHeight="1">
      <c r="A257" s="45" t="s">
        <v>53</v>
      </c>
      <c r="B257" s="37"/>
      <c r="C257" s="36"/>
      <c r="D257" s="37" t="s">
        <v>454</v>
      </c>
      <c r="E257" s="178">
        <f t="shared" ref="E257:F257" si="161">SUM(E258+E262)</f>
        <v>0</v>
      </c>
      <c r="F257" s="178">
        <f t="shared" si="161"/>
        <v>0</v>
      </c>
      <c r="G257" s="178">
        <f t="shared" ref="G257" si="162">SUM(G258+G262)</f>
        <v>0</v>
      </c>
      <c r="H257" s="252"/>
      <c r="I257" s="238" t="s">
        <v>439</v>
      </c>
      <c r="J257" s="238"/>
      <c r="K257" s="238"/>
      <c r="L257" s="216" t="e">
        <f t="shared" si="130"/>
        <v>#DIV/0!</v>
      </c>
    </row>
    <row r="258" spans="1:12" ht="15.6" hidden="1">
      <c r="A258" s="58"/>
      <c r="B258" s="55">
        <v>50</v>
      </c>
      <c r="C258" s="33"/>
      <c r="D258" s="55" t="s">
        <v>98</v>
      </c>
      <c r="E258" s="181">
        <f t="shared" ref="E258:F258" si="163">SUM(E259:E261)</f>
        <v>0</v>
      </c>
      <c r="F258" s="181">
        <f t="shared" si="163"/>
        <v>0</v>
      </c>
      <c r="G258" s="181">
        <f t="shared" ref="G258" si="164">SUM(G259:G261)</f>
        <v>0</v>
      </c>
      <c r="H258" s="253"/>
      <c r="I258" s="262">
        <v>0</v>
      </c>
      <c r="J258" s="262"/>
      <c r="K258" s="262"/>
      <c r="L258" s="216" t="e">
        <f t="shared" si="130"/>
        <v>#DIV/0!</v>
      </c>
    </row>
    <row r="259" spans="1:12" ht="15.6" hidden="1" outlineLevel="1">
      <c r="A259" s="58"/>
      <c r="B259" s="55"/>
      <c r="C259" s="33">
        <v>5002</v>
      </c>
      <c r="D259" s="33" t="s">
        <v>120</v>
      </c>
      <c r="E259" s="187"/>
      <c r="F259" s="187"/>
      <c r="G259" s="187"/>
      <c r="H259" s="258"/>
      <c r="I259" s="264">
        <v>0</v>
      </c>
      <c r="J259" s="264"/>
      <c r="K259" s="264"/>
      <c r="L259" s="216" t="e">
        <f t="shared" si="130"/>
        <v>#DIV/0!</v>
      </c>
    </row>
    <row r="260" spans="1:12" s="166" customFormat="1" ht="15.6" hidden="1" outlineLevel="1">
      <c r="A260" s="183"/>
      <c r="B260" s="180"/>
      <c r="C260" s="173">
        <v>5005</v>
      </c>
      <c r="D260" s="173" t="s">
        <v>387</v>
      </c>
      <c r="E260" s="187"/>
      <c r="F260" s="187"/>
      <c r="G260" s="187"/>
      <c r="H260" s="258"/>
      <c r="I260" s="264">
        <v>0</v>
      </c>
      <c r="J260" s="264"/>
      <c r="K260" s="264"/>
      <c r="L260" s="216" t="e">
        <f t="shared" si="130"/>
        <v>#DIV/0!</v>
      </c>
    </row>
    <row r="261" spans="1:12" ht="15.6" hidden="1" outlineLevel="1">
      <c r="A261" s="58"/>
      <c r="B261" s="55"/>
      <c r="C261" s="33">
        <v>506</v>
      </c>
      <c r="D261" s="33" t="s">
        <v>101</v>
      </c>
      <c r="E261" s="187"/>
      <c r="F261" s="187"/>
      <c r="G261" s="187"/>
      <c r="H261" s="258"/>
      <c r="I261" s="264">
        <v>0</v>
      </c>
      <c r="J261" s="264"/>
      <c r="K261" s="264"/>
      <c r="L261" s="216" t="e">
        <f t="shared" si="130"/>
        <v>#DIV/0!</v>
      </c>
    </row>
    <row r="262" spans="1:12" ht="15.6" hidden="1">
      <c r="A262" s="58"/>
      <c r="B262" s="55">
        <v>55</v>
      </c>
      <c r="C262" s="33"/>
      <c r="D262" s="55" t="s">
        <v>6</v>
      </c>
      <c r="E262" s="181">
        <f t="shared" ref="E262:F262" si="165">SUM(E263:E272)</f>
        <v>0</v>
      </c>
      <c r="F262" s="181">
        <f t="shared" si="165"/>
        <v>0</v>
      </c>
      <c r="G262" s="181">
        <f t="shared" ref="G262" si="166">SUM(G263:G272)</f>
        <v>0</v>
      </c>
      <c r="H262" s="253"/>
      <c r="I262" s="262">
        <v>0</v>
      </c>
      <c r="J262" s="262"/>
      <c r="K262" s="262"/>
      <c r="L262" s="216" t="e">
        <f t="shared" si="130"/>
        <v>#DIV/0!</v>
      </c>
    </row>
    <row r="263" spans="1:12" ht="15.6" hidden="1" outlineLevel="1">
      <c r="A263" s="58"/>
      <c r="B263" s="55"/>
      <c r="C263" s="33">
        <v>5500</v>
      </c>
      <c r="D263" s="33" t="s">
        <v>102</v>
      </c>
      <c r="E263" s="187"/>
      <c r="F263" s="187"/>
      <c r="G263" s="187"/>
      <c r="H263" s="258"/>
      <c r="I263" s="264">
        <v>0</v>
      </c>
      <c r="J263" s="264"/>
      <c r="K263" s="264"/>
      <c r="L263" s="216" t="e">
        <f t="shared" si="130"/>
        <v>#DIV/0!</v>
      </c>
    </row>
    <row r="264" spans="1:12" ht="15.6" hidden="1" outlineLevel="1">
      <c r="A264" s="58"/>
      <c r="B264" s="55"/>
      <c r="C264" s="33">
        <v>5503</v>
      </c>
      <c r="D264" s="33" t="s">
        <v>108</v>
      </c>
      <c r="E264" s="187"/>
      <c r="F264" s="187"/>
      <c r="G264" s="187"/>
      <c r="H264" s="258"/>
      <c r="I264" s="264">
        <v>0</v>
      </c>
      <c r="J264" s="264"/>
      <c r="K264" s="264"/>
      <c r="L264" s="216" t="e">
        <f t="shared" si="130"/>
        <v>#DIV/0!</v>
      </c>
    </row>
    <row r="265" spans="1:12" ht="15.6" hidden="1" outlineLevel="1">
      <c r="A265" s="58"/>
      <c r="B265" s="55"/>
      <c r="C265" s="33">
        <v>5504</v>
      </c>
      <c r="D265" s="33" t="s">
        <v>109</v>
      </c>
      <c r="E265" s="187"/>
      <c r="F265" s="187"/>
      <c r="G265" s="187"/>
      <c r="H265" s="258"/>
      <c r="I265" s="264">
        <v>0</v>
      </c>
      <c r="J265" s="264"/>
      <c r="K265" s="264"/>
      <c r="L265" s="216" t="e">
        <f t="shared" si="130"/>
        <v>#DIV/0!</v>
      </c>
    </row>
    <row r="266" spans="1:12" ht="15.6" hidden="1" outlineLevel="1">
      <c r="A266" s="58"/>
      <c r="B266" s="55"/>
      <c r="C266" s="33">
        <v>5511</v>
      </c>
      <c r="D266" s="33" t="s">
        <v>160</v>
      </c>
      <c r="E266" s="187"/>
      <c r="F266" s="187"/>
      <c r="G266" s="187"/>
      <c r="H266" s="258"/>
      <c r="I266" s="264">
        <v>0</v>
      </c>
      <c r="J266" s="264"/>
      <c r="K266" s="264"/>
      <c r="L266" s="216" t="e">
        <f t="shared" si="130"/>
        <v>#DIV/0!</v>
      </c>
    </row>
    <row r="267" spans="1:12" ht="15.6" hidden="1" outlineLevel="1">
      <c r="A267" s="58"/>
      <c r="B267" s="55"/>
      <c r="C267" s="33">
        <v>5513</v>
      </c>
      <c r="D267" s="33" t="s">
        <v>110</v>
      </c>
      <c r="E267" s="187"/>
      <c r="F267" s="187"/>
      <c r="G267" s="187"/>
      <c r="H267" s="258"/>
      <c r="I267" s="264">
        <v>0</v>
      </c>
      <c r="J267" s="264"/>
      <c r="K267" s="264"/>
      <c r="L267" s="216" t="e">
        <f t="shared" si="130"/>
        <v>#DIV/0!</v>
      </c>
    </row>
    <row r="268" spans="1:12" ht="15.6" hidden="1" outlineLevel="1">
      <c r="A268" s="58"/>
      <c r="B268" s="55"/>
      <c r="C268" s="33">
        <v>5514</v>
      </c>
      <c r="D268" s="33" t="s">
        <v>111</v>
      </c>
      <c r="E268" s="187"/>
      <c r="F268" s="187"/>
      <c r="G268" s="187"/>
      <c r="H268" s="258"/>
      <c r="I268" s="264">
        <v>0</v>
      </c>
      <c r="J268" s="264"/>
      <c r="K268" s="264"/>
      <c r="L268" s="216" t="e">
        <f t="shared" si="130"/>
        <v>#DIV/0!</v>
      </c>
    </row>
    <row r="269" spans="1:12" ht="15.6" hidden="1" outlineLevel="1">
      <c r="A269" s="58"/>
      <c r="B269" s="55"/>
      <c r="C269" s="33">
        <v>5515</v>
      </c>
      <c r="D269" s="33" t="s">
        <v>156</v>
      </c>
      <c r="E269" s="187"/>
      <c r="F269" s="187"/>
      <c r="G269" s="187"/>
      <c r="H269" s="258"/>
      <c r="I269" s="264">
        <v>0</v>
      </c>
      <c r="J269" s="264"/>
      <c r="K269" s="264"/>
      <c r="L269" s="216" t="e">
        <f t="shared" si="130"/>
        <v>#DIV/0!</v>
      </c>
    </row>
    <row r="270" spans="1:12" ht="15.6" hidden="1" outlineLevel="1">
      <c r="A270" s="58"/>
      <c r="B270" s="55"/>
      <c r="C270" s="33">
        <v>5522</v>
      </c>
      <c r="D270" s="33" t="s">
        <v>161</v>
      </c>
      <c r="E270" s="187"/>
      <c r="F270" s="187"/>
      <c r="G270" s="187"/>
      <c r="H270" s="258"/>
      <c r="I270" s="264">
        <v>0</v>
      </c>
      <c r="J270" s="264"/>
      <c r="K270" s="264"/>
      <c r="L270" s="216" t="e">
        <f t="shared" si="130"/>
        <v>#DIV/0!</v>
      </c>
    </row>
    <row r="271" spans="1:12" ht="15.6" hidden="1" outlineLevel="1">
      <c r="A271" s="58"/>
      <c r="B271" s="55"/>
      <c r="C271" s="33">
        <v>5525</v>
      </c>
      <c r="D271" s="33" t="s">
        <v>169</v>
      </c>
      <c r="E271" s="187"/>
      <c r="F271" s="187"/>
      <c r="G271" s="187"/>
      <c r="H271" s="258"/>
      <c r="I271" s="264">
        <v>0</v>
      </c>
      <c r="J271" s="264"/>
      <c r="K271" s="264"/>
      <c r="L271" s="216" t="e">
        <f t="shared" si="130"/>
        <v>#DIV/0!</v>
      </c>
    </row>
    <row r="272" spans="1:12" ht="15.6" hidden="1" outlineLevel="1">
      <c r="A272" s="58"/>
      <c r="B272" s="55"/>
      <c r="C272" s="33">
        <v>5540</v>
      </c>
      <c r="D272" s="33" t="s">
        <v>150</v>
      </c>
      <c r="E272" s="187"/>
      <c r="F272" s="187"/>
      <c r="G272" s="187"/>
      <c r="H272" s="258"/>
      <c r="I272" s="264">
        <v>0</v>
      </c>
      <c r="J272" s="264"/>
      <c r="K272" s="264"/>
      <c r="L272" s="216" t="e">
        <f t="shared" si="130"/>
        <v>#DIV/0!</v>
      </c>
    </row>
    <row r="273" spans="1:12" ht="15.6" collapsed="1">
      <c r="A273" s="29" t="s">
        <v>22</v>
      </c>
      <c r="B273" s="30"/>
      <c r="C273" s="30"/>
      <c r="D273" s="31" t="s">
        <v>170</v>
      </c>
      <c r="E273" s="171">
        <f t="shared" ref="E273:K273" si="167">SUM(E274)</f>
        <v>5085</v>
      </c>
      <c r="F273" s="171">
        <f t="shared" si="167"/>
        <v>0</v>
      </c>
      <c r="G273" s="171">
        <f t="shared" si="167"/>
        <v>5085</v>
      </c>
      <c r="H273" s="252"/>
      <c r="I273" s="171">
        <f t="shared" si="167"/>
        <v>0</v>
      </c>
      <c r="J273" s="171">
        <f t="shared" si="167"/>
        <v>0</v>
      </c>
      <c r="K273" s="171">
        <f t="shared" si="167"/>
        <v>5085</v>
      </c>
      <c r="L273" s="216">
        <f t="shared" ref="L273:L336" si="168">(G273-E273)/E273</f>
        <v>0</v>
      </c>
    </row>
    <row r="274" spans="1:12" ht="15.6">
      <c r="A274" s="6"/>
      <c r="B274" s="32">
        <v>55</v>
      </c>
      <c r="C274" s="32"/>
      <c r="D274" s="56" t="s">
        <v>6</v>
      </c>
      <c r="E274" s="167">
        <f>SUM(E276+E275)</f>
        <v>5085</v>
      </c>
      <c r="F274" s="167">
        <f t="shared" ref="F274:I274" si="169">SUM(F276+F275)</f>
        <v>0</v>
      </c>
      <c r="G274" s="167">
        <f t="shared" ref="G274" si="170">SUM(G276+G275)</f>
        <v>5085</v>
      </c>
      <c r="H274" s="253"/>
      <c r="I274" s="167">
        <f t="shared" si="169"/>
        <v>0</v>
      </c>
      <c r="J274" s="167">
        <f t="shared" ref="J274:K274" si="171">SUM(J276+J275)</f>
        <v>0</v>
      </c>
      <c r="K274" s="167">
        <f t="shared" si="171"/>
        <v>5085</v>
      </c>
      <c r="L274" s="216">
        <f t="shared" si="168"/>
        <v>0</v>
      </c>
    </row>
    <row r="275" spans="1:12" s="166" customFormat="1" ht="15.6">
      <c r="A275" s="168"/>
      <c r="B275" s="172"/>
      <c r="C275" s="173">
        <v>450</v>
      </c>
      <c r="D275" s="182" t="s">
        <v>401</v>
      </c>
      <c r="E275" s="209"/>
      <c r="F275" s="209"/>
      <c r="G275" s="209"/>
      <c r="H275" s="253"/>
      <c r="I275" s="209"/>
      <c r="J275" s="209"/>
      <c r="K275" s="209"/>
      <c r="L275" s="216" t="e">
        <f t="shared" si="168"/>
        <v>#DIV/0!</v>
      </c>
    </row>
    <row r="276" spans="1:12" ht="15.6" outlineLevel="1">
      <c r="A276" s="6"/>
      <c r="B276" s="32"/>
      <c r="C276" s="33">
        <v>5525</v>
      </c>
      <c r="D276" s="57" t="s">
        <v>169</v>
      </c>
      <c r="E276" s="187">
        <v>5085</v>
      </c>
      <c r="F276" s="187"/>
      <c r="G276" s="187">
        <v>5085</v>
      </c>
      <c r="H276" s="253"/>
      <c r="I276" s="187"/>
      <c r="J276" s="187"/>
      <c r="K276" s="187">
        <v>5085</v>
      </c>
      <c r="L276" s="216">
        <f t="shared" si="168"/>
        <v>0</v>
      </c>
    </row>
    <row r="277" spans="1:12" ht="15.6">
      <c r="A277" s="45" t="s">
        <v>23</v>
      </c>
      <c r="B277" s="37"/>
      <c r="C277" s="37"/>
      <c r="D277" s="53" t="s">
        <v>171</v>
      </c>
      <c r="E277" s="178">
        <f t="shared" ref="E277:I277" si="172">SUM(E278+E281)</f>
        <v>16012</v>
      </c>
      <c r="F277" s="178">
        <f t="shared" si="172"/>
        <v>0</v>
      </c>
      <c r="G277" s="178">
        <f t="shared" ref="G277" si="173">SUM(G278+G281)</f>
        <v>15182</v>
      </c>
      <c r="H277" s="252"/>
      <c r="I277" s="178">
        <f t="shared" si="172"/>
        <v>0</v>
      </c>
      <c r="J277" s="178">
        <f t="shared" ref="J277:K277" si="174">SUM(J278+J281)</f>
        <v>0</v>
      </c>
      <c r="K277" s="178">
        <f t="shared" si="174"/>
        <v>16012</v>
      </c>
      <c r="L277" s="216">
        <f t="shared" si="168"/>
        <v>-5.1836122907819138E-2</v>
      </c>
    </row>
    <row r="278" spans="1:12" ht="15.6">
      <c r="A278" s="6"/>
      <c r="B278" s="32">
        <v>50</v>
      </c>
      <c r="C278" s="32"/>
      <c r="D278" s="32" t="s">
        <v>98</v>
      </c>
      <c r="E278" s="167">
        <f t="shared" ref="E278:I278" si="175">SUM(E279:E280)</f>
        <v>9454</v>
      </c>
      <c r="F278" s="167">
        <f t="shared" si="175"/>
        <v>0</v>
      </c>
      <c r="G278" s="167">
        <f t="shared" ref="G278" si="176">SUM(G279:G280)</f>
        <v>8584</v>
      </c>
      <c r="H278" s="253"/>
      <c r="I278" s="167">
        <f t="shared" si="175"/>
        <v>0</v>
      </c>
      <c r="J278" s="167">
        <f t="shared" ref="J278:K278" si="177">SUM(J279:J280)</f>
        <v>0</v>
      </c>
      <c r="K278" s="167">
        <f t="shared" si="177"/>
        <v>9454</v>
      </c>
      <c r="L278" s="216">
        <f t="shared" si="168"/>
        <v>-9.202453987730061E-2</v>
      </c>
    </row>
    <row r="279" spans="1:12" ht="15.6" outlineLevel="1">
      <c r="A279" s="6"/>
      <c r="B279" s="32"/>
      <c r="C279" s="33">
        <v>5002</v>
      </c>
      <c r="D279" s="33" t="s">
        <v>120</v>
      </c>
      <c r="E279" s="187">
        <v>7066</v>
      </c>
      <c r="F279" s="187"/>
      <c r="G279" s="187">
        <v>6416</v>
      </c>
      <c r="H279" s="258"/>
      <c r="I279" s="187"/>
      <c r="J279" s="187"/>
      <c r="K279" s="187">
        <v>7066</v>
      </c>
      <c r="L279" s="216">
        <f t="shared" si="168"/>
        <v>-9.1989810359467877E-2</v>
      </c>
    </row>
    <row r="280" spans="1:12" ht="15.6" outlineLevel="1">
      <c r="A280" s="6"/>
      <c r="B280" s="32"/>
      <c r="C280" s="33">
        <v>506</v>
      </c>
      <c r="D280" s="33" t="s">
        <v>101</v>
      </c>
      <c r="E280" s="187">
        <v>2388</v>
      </c>
      <c r="F280" s="187"/>
      <c r="G280" s="187">
        <v>2168</v>
      </c>
      <c r="H280" s="258"/>
      <c r="I280" s="187"/>
      <c r="J280" s="187"/>
      <c r="K280" s="187">
        <v>2388</v>
      </c>
      <c r="L280" s="216">
        <f t="shared" si="168"/>
        <v>-9.212730318257957E-2</v>
      </c>
    </row>
    <row r="281" spans="1:12" ht="15.6">
      <c r="A281" s="58"/>
      <c r="B281" s="55">
        <v>55</v>
      </c>
      <c r="C281" s="55"/>
      <c r="D281" s="55" t="s">
        <v>6</v>
      </c>
      <c r="E281" s="181">
        <f t="shared" ref="E281:K281" si="178">SUM(E282:E290)</f>
        <v>6558</v>
      </c>
      <c r="F281" s="181">
        <f t="shared" si="178"/>
        <v>0</v>
      </c>
      <c r="G281" s="181">
        <f t="shared" ref="G281" si="179">SUM(G282:G290)</f>
        <v>6598</v>
      </c>
      <c r="H281" s="253"/>
      <c r="I281" s="181">
        <f t="shared" si="178"/>
        <v>0</v>
      </c>
      <c r="J281" s="181">
        <f t="shared" si="178"/>
        <v>0</v>
      </c>
      <c r="K281" s="181">
        <f t="shared" si="178"/>
        <v>6558</v>
      </c>
      <c r="L281" s="216">
        <f t="shared" si="168"/>
        <v>6.0994205550472707E-3</v>
      </c>
    </row>
    <row r="282" spans="1:12" ht="15.6" outlineLevel="1">
      <c r="A282" s="58"/>
      <c r="B282" s="55"/>
      <c r="C282" s="33">
        <v>5500</v>
      </c>
      <c r="D282" s="33" t="s">
        <v>102</v>
      </c>
      <c r="E282" s="187">
        <v>350</v>
      </c>
      <c r="F282" s="187"/>
      <c r="G282" s="187">
        <v>300</v>
      </c>
      <c r="H282" s="253"/>
      <c r="I282" s="187"/>
      <c r="J282" s="187"/>
      <c r="K282" s="187">
        <v>350</v>
      </c>
      <c r="L282" s="216">
        <f t="shared" si="168"/>
        <v>-0.14285714285714285</v>
      </c>
    </row>
    <row r="283" spans="1:12" ht="15.6" outlineLevel="1">
      <c r="A283" s="58"/>
      <c r="B283" s="55"/>
      <c r="C283" s="33">
        <v>5503</v>
      </c>
      <c r="D283" s="33" t="s">
        <v>108</v>
      </c>
      <c r="E283" s="187">
        <v>30</v>
      </c>
      <c r="F283" s="187"/>
      <c r="G283" s="187">
        <v>40</v>
      </c>
      <c r="H283" s="253"/>
      <c r="I283" s="187"/>
      <c r="J283" s="187"/>
      <c r="K283" s="187">
        <v>30</v>
      </c>
      <c r="L283" s="216">
        <f t="shared" si="168"/>
        <v>0.33333333333333331</v>
      </c>
    </row>
    <row r="284" spans="1:12" ht="15.6" outlineLevel="1">
      <c r="A284" s="58"/>
      <c r="B284" s="55"/>
      <c r="C284" s="33">
        <v>5504</v>
      </c>
      <c r="D284" s="33" t="s">
        <v>109</v>
      </c>
      <c r="E284" s="187">
        <v>450</v>
      </c>
      <c r="F284" s="187"/>
      <c r="G284" s="187">
        <v>750</v>
      </c>
      <c r="H284" s="253"/>
      <c r="I284" s="187"/>
      <c r="J284" s="187"/>
      <c r="K284" s="187">
        <v>450</v>
      </c>
      <c r="L284" s="216">
        <f t="shared" si="168"/>
        <v>0.66666666666666663</v>
      </c>
    </row>
    <row r="285" spans="1:12" ht="15.6" outlineLevel="1">
      <c r="A285" s="58"/>
      <c r="B285" s="55"/>
      <c r="C285" s="33">
        <v>5511</v>
      </c>
      <c r="D285" s="33" t="s">
        <v>160</v>
      </c>
      <c r="E285" s="187">
        <v>1938</v>
      </c>
      <c r="F285" s="187"/>
      <c r="G285" s="187">
        <v>1948</v>
      </c>
      <c r="H285" s="253"/>
      <c r="I285" s="187"/>
      <c r="J285" s="187"/>
      <c r="K285" s="187">
        <v>1938</v>
      </c>
      <c r="L285" s="216">
        <f t="shared" si="168"/>
        <v>5.1599587203302374E-3</v>
      </c>
    </row>
    <row r="286" spans="1:12" ht="15.6" outlineLevel="1">
      <c r="A286" s="58"/>
      <c r="B286" s="55"/>
      <c r="C286" s="33">
        <v>5514</v>
      </c>
      <c r="D286" s="33" t="s">
        <v>111</v>
      </c>
      <c r="E286" s="187">
        <v>650</v>
      </c>
      <c r="F286" s="187"/>
      <c r="G286" s="187">
        <v>600</v>
      </c>
      <c r="H286" s="253"/>
      <c r="I286" s="187"/>
      <c r="J286" s="187"/>
      <c r="K286" s="187">
        <v>650</v>
      </c>
      <c r="L286" s="216">
        <f t="shared" si="168"/>
        <v>-7.6923076923076927E-2</v>
      </c>
    </row>
    <row r="287" spans="1:12" ht="15.6" outlineLevel="1">
      <c r="A287" s="58"/>
      <c r="B287" s="55"/>
      <c r="C287" s="33">
        <v>5515</v>
      </c>
      <c r="D287" s="33" t="s">
        <v>266</v>
      </c>
      <c r="E287" s="187">
        <v>100</v>
      </c>
      <c r="F287" s="187"/>
      <c r="G287" s="187">
        <v>100</v>
      </c>
      <c r="H287" s="253"/>
      <c r="I287" s="187"/>
      <c r="J287" s="187"/>
      <c r="K287" s="187">
        <v>100</v>
      </c>
      <c r="L287" s="216">
        <f t="shared" si="168"/>
        <v>0</v>
      </c>
    </row>
    <row r="288" spans="1:12" ht="15.6" outlineLevel="1">
      <c r="A288" s="58"/>
      <c r="B288" s="55"/>
      <c r="C288" s="33">
        <v>5522</v>
      </c>
      <c r="D288" s="33" t="s">
        <v>161</v>
      </c>
      <c r="E288" s="187">
        <v>0</v>
      </c>
      <c r="F288" s="187"/>
      <c r="G288" s="187">
        <v>40</v>
      </c>
      <c r="H288" s="253"/>
      <c r="I288" s="187"/>
      <c r="J288" s="187"/>
      <c r="K288" s="187">
        <v>0</v>
      </c>
      <c r="L288" s="216" t="e">
        <f t="shared" si="168"/>
        <v>#DIV/0!</v>
      </c>
    </row>
    <row r="289" spans="1:12" ht="15.6" outlineLevel="1">
      <c r="A289" s="58"/>
      <c r="B289" s="55"/>
      <c r="C289" s="33">
        <v>5523</v>
      </c>
      <c r="D289" s="33" t="s">
        <v>172</v>
      </c>
      <c r="E289" s="187">
        <v>2840</v>
      </c>
      <c r="F289" s="187"/>
      <c r="G289" s="187">
        <v>2670</v>
      </c>
      <c r="H289" s="253"/>
      <c r="I289" s="187"/>
      <c r="J289" s="187"/>
      <c r="K289" s="187">
        <v>2840</v>
      </c>
      <c r="L289" s="216">
        <f t="shared" si="168"/>
        <v>-5.9859154929577461E-2</v>
      </c>
    </row>
    <row r="290" spans="1:12" ht="15.6" outlineLevel="1">
      <c r="A290" s="58"/>
      <c r="B290" s="55"/>
      <c r="C290" s="33">
        <v>5525</v>
      </c>
      <c r="D290" s="33" t="s">
        <v>169</v>
      </c>
      <c r="E290" s="187">
        <v>200</v>
      </c>
      <c r="F290" s="187"/>
      <c r="G290" s="187">
        <v>150</v>
      </c>
      <c r="H290" s="253"/>
      <c r="I290" s="187"/>
      <c r="J290" s="187"/>
      <c r="K290" s="187">
        <v>200</v>
      </c>
      <c r="L290" s="216">
        <f t="shared" si="168"/>
        <v>-0.25</v>
      </c>
    </row>
    <row r="291" spans="1:12" ht="15.6">
      <c r="A291" s="29" t="s">
        <v>23</v>
      </c>
      <c r="B291" s="30"/>
      <c r="C291" s="30"/>
      <c r="D291" s="31" t="s">
        <v>173</v>
      </c>
      <c r="E291" s="171">
        <f t="shared" ref="E291:I291" si="180">SUM(E292+E295)</f>
        <v>21203</v>
      </c>
      <c r="F291" s="171">
        <f t="shared" si="180"/>
        <v>0</v>
      </c>
      <c r="G291" s="171">
        <f t="shared" ref="G291" si="181">SUM(G292+G295)</f>
        <v>20980</v>
      </c>
      <c r="H291" s="252"/>
      <c r="I291" s="171">
        <f t="shared" si="180"/>
        <v>0</v>
      </c>
      <c r="J291" s="171">
        <f t="shared" ref="J291:K291" si="182">SUM(J292+J295)</f>
        <v>0</v>
      </c>
      <c r="K291" s="171">
        <f t="shared" si="182"/>
        <v>21203</v>
      </c>
      <c r="L291" s="216">
        <f t="shared" si="168"/>
        <v>-1.0517379616092063E-2</v>
      </c>
    </row>
    <row r="292" spans="1:12" ht="15.6">
      <c r="A292" s="6"/>
      <c r="B292" s="32">
        <v>50</v>
      </c>
      <c r="C292" s="32"/>
      <c r="D292" s="32" t="s">
        <v>98</v>
      </c>
      <c r="E292" s="167">
        <f t="shared" ref="E292:I292" si="183">SUM(E293:E294)</f>
        <v>11497</v>
      </c>
      <c r="F292" s="167">
        <f t="shared" si="183"/>
        <v>0</v>
      </c>
      <c r="G292" s="167">
        <f t="shared" ref="G292" si="184">SUM(G293:G294)</f>
        <v>12430</v>
      </c>
      <c r="H292" s="253"/>
      <c r="I292" s="167">
        <f t="shared" si="183"/>
        <v>0</v>
      </c>
      <c r="J292" s="167">
        <f t="shared" ref="J292:K292" si="185">SUM(J293:J294)</f>
        <v>0</v>
      </c>
      <c r="K292" s="167">
        <f t="shared" si="185"/>
        <v>11497</v>
      </c>
      <c r="L292" s="216">
        <f t="shared" si="168"/>
        <v>8.1151604766460814E-2</v>
      </c>
    </row>
    <row r="293" spans="1:12" ht="15.6" outlineLevel="1">
      <c r="A293" s="6"/>
      <c r="B293" s="32"/>
      <c r="C293" s="33">
        <v>5002</v>
      </c>
      <c r="D293" s="33" t="s">
        <v>120</v>
      </c>
      <c r="E293" s="187">
        <v>8593</v>
      </c>
      <c r="F293" s="187"/>
      <c r="G293" s="187">
        <v>9290</v>
      </c>
      <c r="H293" s="253"/>
      <c r="I293" s="187"/>
      <c r="J293" s="187"/>
      <c r="K293" s="187">
        <v>8593</v>
      </c>
      <c r="L293" s="216">
        <f t="shared" si="168"/>
        <v>8.1112533457465386E-2</v>
      </c>
    </row>
    <row r="294" spans="1:12" ht="15.6" outlineLevel="1">
      <c r="A294" s="6"/>
      <c r="B294" s="32"/>
      <c r="C294" s="33">
        <v>506</v>
      </c>
      <c r="D294" s="33" t="s">
        <v>101</v>
      </c>
      <c r="E294" s="187">
        <v>2904</v>
      </c>
      <c r="F294" s="187"/>
      <c r="G294" s="187">
        <v>3140</v>
      </c>
      <c r="H294" s="253"/>
      <c r="I294" s="187"/>
      <c r="J294" s="187"/>
      <c r="K294" s="187">
        <v>2904</v>
      </c>
      <c r="L294" s="216">
        <f t="shared" si="168"/>
        <v>8.1267217630853997E-2</v>
      </c>
    </row>
    <row r="295" spans="1:12" ht="15.6">
      <c r="A295" s="58"/>
      <c r="B295" s="55">
        <v>55</v>
      </c>
      <c r="C295" s="55"/>
      <c r="D295" s="55" t="s">
        <v>6</v>
      </c>
      <c r="E295" s="181">
        <f t="shared" ref="E295:K295" si="186">SUM(E296:E304)</f>
        <v>9706</v>
      </c>
      <c r="F295" s="181">
        <f t="shared" si="186"/>
        <v>0</v>
      </c>
      <c r="G295" s="181">
        <f t="shared" ref="G295" si="187">SUM(G296:G304)</f>
        <v>8550</v>
      </c>
      <c r="H295" s="253"/>
      <c r="I295" s="181">
        <f t="shared" si="186"/>
        <v>0</v>
      </c>
      <c r="J295" s="181">
        <f t="shared" si="186"/>
        <v>0</v>
      </c>
      <c r="K295" s="181">
        <f t="shared" si="186"/>
        <v>9706</v>
      </c>
      <c r="L295" s="216">
        <f t="shared" si="168"/>
        <v>-0.11910158664743457</v>
      </c>
    </row>
    <row r="296" spans="1:12" ht="15.6" outlineLevel="1">
      <c r="A296" s="6"/>
      <c r="B296" s="32"/>
      <c r="C296" s="33">
        <v>5500</v>
      </c>
      <c r="D296" s="57" t="s">
        <v>102</v>
      </c>
      <c r="E296" s="187">
        <v>635</v>
      </c>
      <c r="F296" s="187"/>
      <c r="G296" s="187">
        <v>810</v>
      </c>
      <c r="H296" s="253"/>
      <c r="I296" s="187"/>
      <c r="J296" s="187"/>
      <c r="K296" s="187">
        <v>635</v>
      </c>
      <c r="L296" s="216">
        <f t="shared" si="168"/>
        <v>0.27559055118110237</v>
      </c>
    </row>
    <row r="297" spans="1:12" ht="15.6" outlineLevel="1">
      <c r="A297" s="6"/>
      <c r="B297" s="32"/>
      <c r="C297" s="33">
        <v>5503</v>
      </c>
      <c r="D297" s="57" t="s">
        <v>108</v>
      </c>
      <c r="E297" s="187">
        <v>50</v>
      </c>
      <c r="F297" s="187"/>
      <c r="G297" s="187">
        <v>50</v>
      </c>
      <c r="H297" s="253"/>
      <c r="I297" s="187"/>
      <c r="J297" s="187"/>
      <c r="K297" s="187">
        <v>50</v>
      </c>
      <c r="L297" s="216">
        <f t="shared" si="168"/>
        <v>0</v>
      </c>
    </row>
    <row r="298" spans="1:12" ht="15.6" outlineLevel="1">
      <c r="A298" s="58"/>
      <c r="B298" s="55"/>
      <c r="C298" s="33">
        <v>5504</v>
      </c>
      <c r="D298" s="57" t="s">
        <v>109</v>
      </c>
      <c r="E298" s="187">
        <v>250</v>
      </c>
      <c r="F298" s="187"/>
      <c r="G298" s="187">
        <v>250</v>
      </c>
      <c r="H298" s="253"/>
      <c r="I298" s="187"/>
      <c r="J298" s="187"/>
      <c r="K298" s="187">
        <v>250</v>
      </c>
      <c r="L298" s="216">
        <f t="shared" si="168"/>
        <v>0</v>
      </c>
    </row>
    <row r="299" spans="1:12" ht="15.6" outlineLevel="1">
      <c r="A299" s="6"/>
      <c r="B299" s="32"/>
      <c r="C299" s="33">
        <v>5511</v>
      </c>
      <c r="D299" s="57" t="s">
        <v>160</v>
      </c>
      <c r="E299" s="187">
        <v>2971</v>
      </c>
      <c r="F299" s="187"/>
      <c r="G299" s="187">
        <v>2000</v>
      </c>
      <c r="H299" s="253"/>
      <c r="I299" s="187"/>
      <c r="J299" s="187"/>
      <c r="K299" s="187">
        <v>2971</v>
      </c>
      <c r="L299" s="216">
        <f t="shared" si="168"/>
        <v>-0.32682598451699763</v>
      </c>
    </row>
    <row r="300" spans="1:12" ht="15.6" outlineLevel="1">
      <c r="A300" s="6"/>
      <c r="B300" s="32"/>
      <c r="C300" s="33">
        <v>5514</v>
      </c>
      <c r="D300" s="57" t="s">
        <v>111</v>
      </c>
      <c r="E300" s="187">
        <v>900</v>
      </c>
      <c r="F300" s="187"/>
      <c r="G300" s="187">
        <v>760</v>
      </c>
      <c r="H300" s="253"/>
      <c r="I300" s="187"/>
      <c r="J300" s="187"/>
      <c r="K300" s="187">
        <v>900</v>
      </c>
      <c r="L300" s="216">
        <f t="shared" si="168"/>
        <v>-0.15555555555555556</v>
      </c>
    </row>
    <row r="301" spans="1:12" ht="15.6" outlineLevel="1">
      <c r="A301" s="6"/>
      <c r="B301" s="32"/>
      <c r="C301" s="33">
        <v>5515</v>
      </c>
      <c r="D301" s="57" t="s">
        <v>156</v>
      </c>
      <c r="E301" s="187">
        <v>1300</v>
      </c>
      <c r="F301" s="187"/>
      <c r="G301" s="187">
        <v>990</v>
      </c>
      <c r="H301" s="253"/>
      <c r="I301" s="187"/>
      <c r="J301" s="187"/>
      <c r="K301" s="187">
        <v>1300</v>
      </c>
      <c r="L301" s="216">
        <f t="shared" si="168"/>
        <v>-0.23846153846153847</v>
      </c>
    </row>
    <row r="302" spans="1:12" ht="15.6" outlineLevel="1">
      <c r="A302" s="6"/>
      <c r="B302" s="32"/>
      <c r="C302" s="33">
        <v>5522</v>
      </c>
      <c r="D302" s="57" t="s">
        <v>161</v>
      </c>
      <c r="E302" s="187">
        <v>0</v>
      </c>
      <c r="F302" s="187"/>
      <c r="G302" s="187">
        <v>40</v>
      </c>
      <c r="H302" s="253"/>
      <c r="I302" s="187"/>
      <c r="J302" s="187"/>
      <c r="K302" s="187">
        <v>0</v>
      </c>
      <c r="L302" s="216" t="e">
        <f t="shared" si="168"/>
        <v>#DIV/0!</v>
      </c>
    </row>
    <row r="303" spans="1:12" ht="15.6" outlineLevel="1">
      <c r="A303" s="6"/>
      <c r="B303" s="32"/>
      <c r="C303" s="33">
        <v>5523</v>
      </c>
      <c r="D303" s="57" t="s">
        <v>172</v>
      </c>
      <c r="E303" s="187">
        <v>3500</v>
      </c>
      <c r="F303" s="187"/>
      <c r="G303" s="187">
        <v>3500</v>
      </c>
      <c r="H303" s="253"/>
      <c r="I303" s="187"/>
      <c r="J303" s="187"/>
      <c r="K303" s="187">
        <v>3500</v>
      </c>
      <c r="L303" s="216">
        <f t="shared" si="168"/>
        <v>0</v>
      </c>
    </row>
    <row r="304" spans="1:12" ht="15.6" outlineLevel="1">
      <c r="A304" s="58"/>
      <c r="B304" s="55"/>
      <c r="C304" s="33">
        <v>5525</v>
      </c>
      <c r="D304" s="57" t="s">
        <v>169</v>
      </c>
      <c r="E304" s="187">
        <v>100</v>
      </c>
      <c r="F304" s="187"/>
      <c r="G304" s="187">
        <v>150</v>
      </c>
      <c r="H304" s="253"/>
      <c r="I304" s="187"/>
      <c r="J304" s="187"/>
      <c r="K304" s="187">
        <v>100</v>
      </c>
      <c r="L304" s="216">
        <f t="shared" si="168"/>
        <v>0.5</v>
      </c>
    </row>
    <row r="305" spans="1:13" s="166" customFormat="1" ht="31.2" outlineLevel="1">
      <c r="A305" s="45" t="s">
        <v>434</v>
      </c>
      <c r="B305" s="37"/>
      <c r="C305" s="36"/>
      <c r="D305" s="242" t="s">
        <v>435</v>
      </c>
      <c r="E305" s="178">
        <f t="shared" ref="E305:G305" si="188">SUM(E306+E310)</f>
        <v>52684</v>
      </c>
      <c r="F305" s="270">
        <f t="shared" si="188"/>
        <v>0</v>
      </c>
      <c r="G305" s="178">
        <f t="shared" si="188"/>
        <v>55526</v>
      </c>
      <c r="H305" s="252"/>
      <c r="I305" s="178">
        <f t="shared" ref="I305:K305" si="189">SUM(I306+I310)</f>
        <v>0</v>
      </c>
      <c r="J305" s="178">
        <f t="shared" si="189"/>
        <v>0</v>
      </c>
      <c r="K305" s="178">
        <f t="shared" si="189"/>
        <v>52684</v>
      </c>
      <c r="L305" s="216">
        <f t="shared" si="168"/>
        <v>5.3944271505580441E-2</v>
      </c>
    </row>
    <row r="306" spans="1:13" s="166" customFormat="1" ht="15.6" outlineLevel="1">
      <c r="A306" s="183"/>
      <c r="B306" s="180">
        <v>50</v>
      </c>
      <c r="C306" s="173"/>
      <c r="D306" s="180" t="s">
        <v>98</v>
      </c>
      <c r="E306" s="181">
        <f t="shared" ref="E306:G306" si="190">SUM(E307:E309)</f>
        <v>38619</v>
      </c>
      <c r="F306" s="271">
        <f t="shared" si="190"/>
        <v>0</v>
      </c>
      <c r="G306" s="181">
        <f t="shared" si="190"/>
        <v>41396</v>
      </c>
      <c r="H306" s="258"/>
      <c r="I306" s="181">
        <f t="shared" ref="I306:K306" si="191">SUM(I307:I309)</f>
        <v>0</v>
      </c>
      <c r="J306" s="181">
        <f t="shared" si="191"/>
        <v>0</v>
      </c>
      <c r="K306" s="181">
        <f t="shared" si="191"/>
        <v>38619</v>
      </c>
      <c r="L306" s="216">
        <f t="shared" si="168"/>
        <v>7.1907610243662448E-2</v>
      </c>
    </row>
    <row r="307" spans="1:13" s="166" customFormat="1" ht="15.6" outlineLevel="1">
      <c r="A307" s="183"/>
      <c r="B307" s="180"/>
      <c r="C307" s="173">
        <v>5002</v>
      </c>
      <c r="D307" s="173" t="s">
        <v>120</v>
      </c>
      <c r="E307" s="239">
        <v>16971</v>
      </c>
      <c r="F307" s="164"/>
      <c r="G307" s="187">
        <v>17868</v>
      </c>
      <c r="H307" s="258"/>
      <c r="I307" s="187"/>
      <c r="J307" s="187"/>
      <c r="K307" s="187">
        <v>16971</v>
      </c>
      <c r="L307" s="216">
        <f t="shared" si="168"/>
        <v>5.2854870072476579E-2</v>
      </c>
      <c r="M307" s="166" t="s">
        <v>487</v>
      </c>
    </row>
    <row r="308" spans="1:13" s="166" customFormat="1" ht="15.6" outlineLevel="1">
      <c r="A308" s="183"/>
      <c r="B308" s="180"/>
      <c r="C308" s="173">
        <v>5005</v>
      </c>
      <c r="D308" s="173" t="s">
        <v>387</v>
      </c>
      <c r="E308" s="239">
        <v>11892</v>
      </c>
      <c r="F308" s="164"/>
      <c r="G308" s="187">
        <v>13071</v>
      </c>
      <c r="H308" s="258"/>
      <c r="I308" s="187"/>
      <c r="J308" s="187"/>
      <c r="K308" s="187">
        <v>11892</v>
      </c>
      <c r="L308" s="216">
        <f t="shared" si="168"/>
        <v>9.9142280524722501E-2</v>
      </c>
    </row>
    <row r="309" spans="1:13" s="166" customFormat="1" ht="15.6" outlineLevel="1">
      <c r="A309" s="183"/>
      <c r="B309" s="180"/>
      <c r="C309" s="173">
        <v>506</v>
      </c>
      <c r="D309" s="173" t="s">
        <v>101</v>
      </c>
      <c r="E309" s="239">
        <v>9756</v>
      </c>
      <c r="F309" s="164"/>
      <c r="G309" s="187">
        <v>10457</v>
      </c>
      <c r="H309" s="258"/>
      <c r="I309" s="187"/>
      <c r="J309" s="187"/>
      <c r="K309" s="187">
        <v>9756</v>
      </c>
      <c r="L309" s="216">
        <f t="shared" si="168"/>
        <v>7.185321853218532E-2</v>
      </c>
    </row>
    <row r="310" spans="1:13" s="166" customFormat="1" ht="15.6" outlineLevel="1">
      <c r="A310" s="183"/>
      <c r="B310" s="180">
        <v>55</v>
      </c>
      <c r="C310" s="173"/>
      <c r="D310" s="180" t="s">
        <v>6</v>
      </c>
      <c r="E310" s="181">
        <f t="shared" ref="E310:G310" si="192">SUM(E311:E320)</f>
        <v>14065</v>
      </c>
      <c r="F310" s="271">
        <f t="shared" si="192"/>
        <v>0</v>
      </c>
      <c r="G310" s="181">
        <f t="shared" si="192"/>
        <v>14130</v>
      </c>
      <c r="H310" s="253"/>
      <c r="I310" s="181">
        <f t="shared" ref="I310:K310" si="193">SUM(I311:I320)</f>
        <v>0</v>
      </c>
      <c r="J310" s="181">
        <f t="shared" si="193"/>
        <v>0</v>
      </c>
      <c r="K310" s="181">
        <f t="shared" si="193"/>
        <v>14065</v>
      </c>
      <c r="L310" s="216">
        <f t="shared" si="168"/>
        <v>4.6214006398862424E-3</v>
      </c>
    </row>
    <row r="311" spans="1:13" s="166" customFormat="1" ht="15.6" outlineLevel="1">
      <c r="A311" s="183"/>
      <c r="B311" s="180"/>
      <c r="C311" s="173">
        <v>5500</v>
      </c>
      <c r="D311" s="173" t="s">
        <v>102</v>
      </c>
      <c r="E311" s="239">
        <v>870</v>
      </c>
      <c r="F311" s="164"/>
      <c r="G311" s="187">
        <v>870</v>
      </c>
      <c r="H311" s="253"/>
      <c r="I311" s="187"/>
      <c r="J311" s="187"/>
      <c r="K311" s="187">
        <v>870</v>
      </c>
      <c r="L311" s="216">
        <f t="shared" si="168"/>
        <v>0</v>
      </c>
    </row>
    <row r="312" spans="1:13" s="166" customFormat="1" ht="15.6" outlineLevel="1">
      <c r="A312" s="183"/>
      <c r="B312" s="180"/>
      <c r="C312" s="173">
        <v>5503</v>
      </c>
      <c r="D312" s="173" t="s">
        <v>108</v>
      </c>
      <c r="E312" s="239">
        <v>200</v>
      </c>
      <c r="F312" s="164"/>
      <c r="G312" s="187">
        <v>200</v>
      </c>
      <c r="H312" s="253"/>
      <c r="I312" s="187"/>
      <c r="J312" s="187"/>
      <c r="K312" s="187">
        <v>200</v>
      </c>
      <c r="L312" s="216">
        <f t="shared" si="168"/>
        <v>0</v>
      </c>
    </row>
    <row r="313" spans="1:13" s="166" customFormat="1" ht="15.6" outlineLevel="1">
      <c r="A313" s="183"/>
      <c r="B313" s="180"/>
      <c r="C313" s="173">
        <v>5504</v>
      </c>
      <c r="D313" s="173" t="s">
        <v>109</v>
      </c>
      <c r="E313" s="239">
        <v>400</v>
      </c>
      <c r="F313" s="164"/>
      <c r="G313" s="187">
        <v>400</v>
      </c>
      <c r="H313" s="253"/>
      <c r="I313" s="187"/>
      <c r="J313" s="187"/>
      <c r="K313" s="187">
        <v>400</v>
      </c>
      <c r="L313" s="216">
        <f t="shared" si="168"/>
        <v>0</v>
      </c>
    </row>
    <row r="314" spans="1:13" s="166" customFormat="1" ht="15.6" outlineLevel="1">
      <c r="A314" s="183"/>
      <c r="B314" s="180"/>
      <c r="C314" s="173">
        <v>5511</v>
      </c>
      <c r="D314" s="173" t="s">
        <v>160</v>
      </c>
      <c r="E314" s="239">
        <v>5390</v>
      </c>
      <c r="F314" s="164"/>
      <c r="G314" s="187">
        <v>5390</v>
      </c>
      <c r="H314" s="253"/>
      <c r="I314" s="187"/>
      <c r="J314" s="187"/>
      <c r="K314" s="187">
        <v>5390</v>
      </c>
      <c r="L314" s="216">
        <f t="shared" si="168"/>
        <v>0</v>
      </c>
    </row>
    <row r="315" spans="1:13" s="166" customFormat="1" ht="15.6" outlineLevel="1">
      <c r="A315" s="183"/>
      <c r="B315" s="180"/>
      <c r="C315" s="173">
        <v>5513</v>
      </c>
      <c r="D315" s="173" t="s">
        <v>110</v>
      </c>
      <c r="E315" s="239">
        <v>990</v>
      </c>
      <c r="F315" s="164"/>
      <c r="G315" s="187">
        <v>990</v>
      </c>
      <c r="H315" s="253"/>
      <c r="I315" s="187"/>
      <c r="J315" s="187"/>
      <c r="K315" s="187">
        <v>990</v>
      </c>
      <c r="L315" s="216">
        <f t="shared" si="168"/>
        <v>0</v>
      </c>
    </row>
    <row r="316" spans="1:13" s="166" customFormat="1" ht="15.6" outlineLevel="1">
      <c r="A316" s="183"/>
      <c r="B316" s="180"/>
      <c r="C316" s="173">
        <v>5514</v>
      </c>
      <c r="D316" s="173" t="s">
        <v>111</v>
      </c>
      <c r="E316" s="239">
        <v>45</v>
      </c>
      <c r="F316" s="164"/>
      <c r="G316" s="187">
        <v>45</v>
      </c>
      <c r="H316" s="253"/>
      <c r="I316" s="187"/>
      <c r="J316" s="187"/>
      <c r="K316" s="187">
        <v>45</v>
      </c>
      <c r="L316" s="216">
        <f t="shared" si="168"/>
        <v>0</v>
      </c>
    </row>
    <row r="317" spans="1:13" s="166" customFormat="1" ht="15.6" outlineLevel="1">
      <c r="A317" s="183"/>
      <c r="B317" s="180"/>
      <c r="C317" s="173">
        <v>5515</v>
      </c>
      <c r="D317" s="173" t="s">
        <v>156</v>
      </c>
      <c r="E317" s="239">
        <v>2435</v>
      </c>
      <c r="F317" s="164"/>
      <c r="G317" s="187">
        <v>2500</v>
      </c>
      <c r="H317" s="253"/>
      <c r="I317" s="187"/>
      <c r="J317" s="187"/>
      <c r="K317" s="187">
        <v>2435</v>
      </c>
      <c r="L317" s="216">
        <f t="shared" si="168"/>
        <v>2.6694045174537988E-2</v>
      </c>
    </row>
    <row r="318" spans="1:13" s="166" customFormat="1" ht="15.6" outlineLevel="1">
      <c r="A318" s="183"/>
      <c r="B318" s="180"/>
      <c r="C318" s="173">
        <v>5522</v>
      </c>
      <c r="D318" s="173" t="s">
        <v>161</v>
      </c>
      <c r="E318" s="239">
        <v>285</v>
      </c>
      <c r="F318" s="164"/>
      <c r="G318" s="187">
        <v>285</v>
      </c>
      <c r="H318" s="253"/>
      <c r="I318" s="187"/>
      <c r="J318" s="187"/>
      <c r="K318" s="187">
        <v>285</v>
      </c>
      <c r="L318" s="216">
        <f t="shared" si="168"/>
        <v>0</v>
      </c>
    </row>
    <row r="319" spans="1:13" s="166" customFormat="1" ht="15.6" outlineLevel="1">
      <c r="A319" s="183"/>
      <c r="B319" s="180"/>
      <c r="C319" s="173">
        <v>5525</v>
      </c>
      <c r="D319" s="173" t="s">
        <v>169</v>
      </c>
      <c r="E319" s="239">
        <v>1200</v>
      </c>
      <c r="F319" s="164"/>
      <c r="G319" s="187">
        <v>1200</v>
      </c>
      <c r="H319" s="253"/>
      <c r="I319" s="187"/>
      <c r="J319" s="187"/>
      <c r="K319" s="187">
        <v>1200</v>
      </c>
      <c r="L319" s="216">
        <f t="shared" si="168"/>
        <v>0</v>
      </c>
    </row>
    <row r="320" spans="1:13" s="166" customFormat="1" ht="15.6" outlineLevel="1">
      <c r="A320" s="183"/>
      <c r="B320" s="180"/>
      <c r="C320" s="173">
        <v>5540</v>
      </c>
      <c r="D320" s="173" t="s">
        <v>150</v>
      </c>
      <c r="E320" s="239">
        <v>2250</v>
      </c>
      <c r="F320" s="164"/>
      <c r="G320" s="187">
        <v>2250</v>
      </c>
      <c r="H320" s="253"/>
      <c r="I320" s="187"/>
      <c r="J320" s="187"/>
      <c r="K320" s="187">
        <v>2250</v>
      </c>
      <c r="L320" s="216">
        <f t="shared" si="168"/>
        <v>0</v>
      </c>
    </row>
    <row r="321" spans="1:12" s="166" customFormat="1" ht="31.2" outlineLevel="1">
      <c r="A321" s="29" t="s">
        <v>436</v>
      </c>
      <c r="B321" s="30"/>
      <c r="C321" s="30"/>
      <c r="D321" s="237" t="s">
        <v>437</v>
      </c>
      <c r="E321" s="285">
        <f t="shared" ref="E321:K321" si="194">SUM(E322)</f>
        <v>12190</v>
      </c>
      <c r="F321" s="287">
        <f t="shared" si="194"/>
        <v>0</v>
      </c>
      <c r="G321" s="171">
        <f t="shared" si="194"/>
        <v>14850</v>
      </c>
      <c r="H321" s="252"/>
      <c r="I321" s="171">
        <f t="shared" si="194"/>
        <v>0</v>
      </c>
      <c r="J321" s="171">
        <f t="shared" si="194"/>
        <v>0</v>
      </c>
      <c r="K321" s="171">
        <f t="shared" si="194"/>
        <v>12190</v>
      </c>
      <c r="L321" s="216">
        <f t="shared" si="168"/>
        <v>0.21821164889253486</v>
      </c>
    </row>
    <row r="322" spans="1:12" s="166" customFormat="1" ht="15.6" outlineLevel="1">
      <c r="A322" s="168"/>
      <c r="B322" s="180">
        <v>55</v>
      </c>
      <c r="C322" s="180"/>
      <c r="D322" s="180" t="s">
        <v>6</v>
      </c>
      <c r="E322" s="286">
        <f t="shared" ref="E322:K322" si="195">E323</f>
        <v>12190</v>
      </c>
      <c r="F322" s="288">
        <f t="shared" si="195"/>
        <v>0</v>
      </c>
      <c r="G322" s="167">
        <f t="shared" si="195"/>
        <v>14850</v>
      </c>
      <c r="H322" s="253"/>
      <c r="I322" s="167">
        <f t="shared" si="195"/>
        <v>0</v>
      </c>
      <c r="J322" s="167">
        <f t="shared" si="195"/>
        <v>0</v>
      </c>
      <c r="K322" s="167">
        <f t="shared" si="195"/>
        <v>12190</v>
      </c>
      <c r="L322" s="216">
        <f t="shared" si="168"/>
        <v>0.21821164889253486</v>
      </c>
    </row>
    <row r="323" spans="1:12" s="166" customFormat="1" ht="15.6" outlineLevel="1">
      <c r="A323" s="183"/>
      <c r="B323" s="180"/>
      <c r="C323" s="173">
        <v>5525</v>
      </c>
      <c r="D323" s="173" t="s">
        <v>177</v>
      </c>
      <c r="E323" s="91">
        <v>12190</v>
      </c>
      <c r="F323" s="289"/>
      <c r="G323" s="187">
        <v>14850</v>
      </c>
      <c r="H323" s="253"/>
      <c r="I323" s="187"/>
      <c r="J323" s="187"/>
      <c r="K323" s="187">
        <v>12190</v>
      </c>
      <c r="L323" s="216">
        <f t="shared" si="168"/>
        <v>0.21821164889253486</v>
      </c>
    </row>
    <row r="324" spans="1:12" ht="15.6">
      <c r="A324" s="45" t="s">
        <v>54</v>
      </c>
      <c r="B324" s="37"/>
      <c r="C324" s="37"/>
      <c r="D324" s="53" t="s">
        <v>174</v>
      </c>
      <c r="E324" s="178">
        <f t="shared" ref="E324:I324" si="196">SUM(E325+E328)</f>
        <v>88897</v>
      </c>
      <c r="F324" s="178">
        <f t="shared" si="196"/>
        <v>0</v>
      </c>
      <c r="G324" s="178">
        <f t="shared" ref="G324" si="197">SUM(G325+G328)</f>
        <v>94616</v>
      </c>
      <c r="H324" s="252"/>
      <c r="I324" s="178">
        <f t="shared" si="196"/>
        <v>0</v>
      </c>
      <c r="J324" s="178">
        <f t="shared" ref="J324:K324" si="198">SUM(J325+J328)</f>
        <v>0</v>
      </c>
      <c r="K324" s="178">
        <f t="shared" si="198"/>
        <v>88897</v>
      </c>
      <c r="L324" s="216">
        <f t="shared" si="168"/>
        <v>6.4332879624734246E-2</v>
      </c>
    </row>
    <row r="325" spans="1:12" ht="15.6">
      <c r="A325" s="58"/>
      <c r="B325" s="55">
        <v>50</v>
      </c>
      <c r="C325" s="55"/>
      <c r="D325" s="55" t="s">
        <v>98</v>
      </c>
      <c r="E325" s="181">
        <f t="shared" ref="E325:I325" si="199">SUM(E326:E327)</f>
        <v>64897</v>
      </c>
      <c r="F325" s="181">
        <f t="shared" si="199"/>
        <v>0</v>
      </c>
      <c r="G325" s="181">
        <f t="shared" ref="G325" si="200">SUM(G326:G327)</f>
        <v>70116</v>
      </c>
      <c r="H325" s="253"/>
      <c r="I325" s="181">
        <f t="shared" si="199"/>
        <v>0</v>
      </c>
      <c r="J325" s="181">
        <f t="shared" ref="J325:K325" si="201">SUM(J326:J327)</f>
        <v>0</v>
      </c>
      <c r="K325" s="181">
        <f t="shared" si="201"/>
        <v>64897</v>
      </c>
      <c r="L325" s="216">
        <f t="shared" si="168"/>
        <v>8.0419742052791343E-2</v>
      </c>
    </row>
    <row r="326" spans="1:12" ht="15.6" outlineLevel="1">
      <c r="A326" s="58"/>
      <c r="B326" s="55"/>
      <c r="C326" s="33">
        <v>5002</v>
      </c>
      <c r="D326" s="33" t="s">
        <v>120</v>
      </c>
      <c r="E326" s="187">
        <v>48503</v>
      </c>
      <c r="F326" s="187"/>
      <c r="G326" s="187">
        <v>52404</v>
      </c>
      <c r="H326" s="258"/>
      <c r="I326" s="187"/>
      <c r="J326" s="187"/>
      <c r="K326" s="187">
        <v>48503</v>
      </c>
      <c r="L326" s="216">
        <f t="shared" si="168"/>
        <v>8.042801476197349E-2</v>
      </c>
    </row>
    <row r="327" spans="1:12" ht="15.6" outlineLevel="1">
      <c r="A327" s="58"/>
      <c r="B327" s="55"/>
      <c r="C327" s="33">
        <v>506</v>
      </c>
      <c r="D327" s="33" t="s">
        <v>101</v>
      </c>
      <c r="E327" s="187">
        <v>16394</v>
      </c>
      <c r="F327" s="187"/>
      <c r="G327" s="187">
        <v>17712</v>
      </c>
      <c r="H327" s="258"/>
      <c r="I327" s="187"/>
      <c r="J327" s="187"/>
      <c r="K327" s="187">
        <v>16394</v>
      </c>
      <c r="L327" s="216">
        <f t="shared" si="168"/>
        <v>8.0395266560936929E-2</v>
      </c>
    </row>
    <row r="328" spans="1:12" ht="15.6">
      <c r="A328" s="58"/>
      <c r="B328" s="55">
        <v>55</v>
      </c>
      <c r="C328" s="55"/>
      <c r="D328" s="55" t="s">
        <v>6</v>
      </c>
      <c r="E328" s="181">
        <f t="shared" ref="E328:K328" si="202">SUM(E329:E339)</f>
        <v>24000</v>
      </c>
      <c r="F328" s="181">
        <f t="shared" si="202"/>
        <v>0</v>
      </c>
      <c r="G328" s="181">
        <f t="shared" ref="G328" si="203">SUM(G329:G339)</f>
        <v>24500</v>
      </c>
      <c r="H328" s="253"/>
      <c r="I328" s="181">
        <f t="shared" si="202"/>
        <v>0</v>
      </c>
      <c r="J328" s="181">
        <f t="shared" si="202"/>
        <v>0</v>
      </c>
      <c r="K328" s="181">
        <f t="shared" si="202"/>
        <v>24000</v>
      </c>
      <c r="L328" s="216">
        <f t="shared" si="168"/>
        <v>2.0833333333333332E-2</v>
      </c>
    </row>
    <row r="329" spans="1:12" ht="15.6" outlineLevel="1">
      <c r="A329" s="58"/>
      <c r="B329" s="55"/>
      <c r="C329" s="33">
        <v>5500</v>
      </c>
      <c r="D329" s="33" t="s">
        <v>102</v>
      </c>
      <c r="E329" s="187">
        <v>4000</v>
      </c>
      <c r="F329" s="187"/>
      <c r="G329" s="187">
        <v>4000</v>
      </c>
      <c r="H329" s="258"/>
      <c r="I329" s="187"/>
      <c r="J329" s="187"/>
      <c r="K329" s="187">
        <v>4000</v>
      </c>
      <c r="L329" s="216">
        <f t="shared" si="168"/>
        <v>0</v>
      </c>
    </row>
    <row r="330" spans="1:12" ht="15.6" outlineLevel="1">
      <c r="A330" s="58"/>
      <c r="B330" s="55"/>
      <c r="C330" s="33">
        <v>5502</v>
      </c>
      <c r="D330" s="33" t="s">
        <v>175</v>
      </c>
      <c r="E330" s="187">
        <v>1000</v>
      </c>
      <c r="F330" s="187"/>
      <c r="G330" s="187">
        <v>1500</v>
      </c>
      <c r="H330" s="258"/>
      <c r="I330" s="187"/>
      <c r="J330" s="187"/>
      <c r="K330" s="187">
        <v>1000</v>
      </c>
      <c r="L330" s="216">
        <f t="shared" si="168"/>
        <v>0.5</v>
      </c>
    </row>
    <row r="331" spans="1:12" ht="15.6" outlineLevel="1">
      <c r="A331" s="58"/>
      <c r="B331" s="55"/>
      <c r="C331" s="33">
        <v>5503</v>
      </c>
      <c r="D331" s="33" t="s">
        <v>108</v>
      </c>
      <c r="E331" s="187">
        <v>800</v>
      </c>
      <c r="F331" s="187"/>
      <c r="G331" s="187">
        <v>800</v>
      </c>
      <c r="H331" s="258"/>
      <c r="I331" s="187"/>
      <c r="J331" s="187"/>
      <c r="K331" s="187">
        <v>800</v>
      </c>
      <c r="L331" s="216">
        <f t="shared" si="168"/>
        <v>0</v>
      </c>
    </row>
    <row r="332" spans="1:12" ht="15.6" outlineLevel="1">
      <c r="A332" s="58"/>
      <c r="B332" s="55"/>
      <c r="C332" s="33">
        <v>5504</v>
      </c>
      <c r="D332" s="33" t="s">
        <v>109</v>
      </c>
      <c r="E332" s="187">
        <v>800</v>
      </c>
      <c r="F332" s="187"/>
      <c r="G332" s="187">
        <v>800</v>
      </c>
      <c r="H332" s="258"/>
      <c r="I332" s="187"/>
      <c r="J332" s="187"/>
      <c r="K332" s="187">
        <v>800</v>
      </c>
      <c r="L332" s="216">
        <f t="shared" si="168"/>
        <v>0</v>
      </c>
    </row>
    <row r="333" spans="1:12" ht="15.6" outlineLevel="1">
      <c r="A333" s="58"/>
      <c r="B333" s="55"/>
      <c r="C333" s="33">
        <v>5511</v>
      </c>
      <c r="D333" s="33" t="s">
        <v>136</v>
      </c>
      <c r="E333" s="187">
        <v>8300</v>
      </c>
      <c r="F333" s="187"/>
      <c r="G333" s="187">
        <v>8000</v>
      </c>
      <c r="H333" s="258"/>
      <c r="I333" s="187"/>
      <c r="J333" s="187"/>
      <c r="K333" s="187">
        <v>8300</v>
      </c>
      <c r="L333" s="216">
        <f t="shared" si="168"/>
        <v>-3.614457831325301E-2</v>
      </c>
    </row>
    <row r="334" spans="1:12" ht="15.6" outlineLevel="1">
      <c r="A334" s="58"/>
      <c r="B334" s="55"/>
      <c r="C334" s="33">
        <v>5513</v>
      </c>
      <c r="D334" s="33" t="s">
        <v>110</v>
      </c>
      <c r="E334" s="187">
        <v>700</v>
      </c>
      <c r="F334" s="187"/>
      <c r="G334" s="187">
        <v>700</v>
      </c>
      <c r="H334" s="258"/>
      <c r="I334" s="187"/>
      <c r="J334" s="187"/>
      <c r="K334" s="187">
        <v>700</v>
      </c>
      <c r="L334" s="216">
        <f t="shared" si="168"/>
        <v>0</v>
      </c>
    </row>
    <row r="335" spans="1:12" ht="15.6" outlineLevel="1">
      <c r="A335" s="58"/>
      <c r="B335" s="55"/>
      <c r="C335" s="33">
        <v>5514</v>
      </c>
      <c r="D335" s="33" t="s">
        <v>111</v>
      </c>
      <c r="E335" s="187">
        <v>700</v>
      </c>
      <c r="F335" s="187"/>
      <c r="G335" s="187">
        <v>800</v>
      </c>
      <c r="H335" s="258"/>
      <c r="I335" s="187"/>
      <c r="J335" s="187"/>
      <c r="K335" s="187">
        <v>700</v>
      </c>
      <c r="L335" s="216">
        <f t="shared" si="168"/>
        <v>0.14285714285714285</v>
      </c>
    </row>
    <row r="336" spans="1:12" ht="15.6" outlineLevel="1">
      <c r="A336" s="58"/>
      <c r="B336" s="55"/>
      <c r="C336" s="33">
        <v>5515</v>
      </c>
      <c r="D336" s="33" t="s">
        <v>156</v>
      </c>
      <c r="E336" s="187">
        <v>2500</v>
      </c>
      <c r="F336" s="187"/>
      <c r="G336" s="187">
        <v>2500</v>
      </c>
      <c r="H336" s="258"/>
      <c r="I336" s="187"/>
      <c r="J336" s="187"/>
      <c r="K336" s="187">
        <v>2500</v>
      </c>
      <c r="L336" s="216">
        <f t="shared" si="168"/>
        <v>0</v>
      </c>
    </row>
    <row r="337" spans="1:12" ht="15.6" outlineLevel="1">
      <c r="A337" s="58"/>
      <c r="B337" s="55"/>
      <c r="C337" s="33">
        <v>5522</v>
      </c>
      <c r="D337" s="33" t="s">
        <v>176</v>
      </c>
      <c r="E337" s="187">
        <v>200</v>
      </c>
      <c r="F337" s="187"/>
      <c r="G337" s="187">
        <v>400</v>
      </c>
      <c r="H337" s="258"/>
      <c r="I337" s="187"/>
      <c r="J337" s="187"/>
      <c r="K337" s="187">
        <v>200</v>
      </c>
      <c r="L337" s="216">
        <f t="shared" ref="L337:L400" si="204">(G337-E337)/E337</f>
        <v>1</v>
      </c>
    </row>
    <row r="338" spans="1:12" ht="15.6" outlineLevel="1">
      <c r="A338" s="58"/>
      <c r="B338" s="55"/>
      <c r="C338" s="33">
        <v>5523</v>
      </c>
      <c r="D338" s="33" t="s">
        <v>172</v>
      </c>
      <c r="E338" s="187">
        <v>1500</v>
      </c>
      <c r="F338" s="187"/>
      <c r="G338" s="187">
        <v>1500</v>
      </c>
      <c r="H338" s="258"/>
      <c r="I338" s="187"/>
      <c r="J338" s="187"/>
      <c r="K338" s="187">
        <v>1500</v>
      </c>
      <c r="L338" s="216">
        <f t="shared" si="204"/>
        <v>0</v>
      </c>
    </row>
    <row r="339" spans="1:12" ht="13.2" customHeight="1" outlineLevel="1">
      <c r="A339" s="58"/>
      <c r="B339" s="55"/>
      <c r="C339" s="33">
        <v>5525</v>
      </c>
      <c r="D339" s="33" t="s">
        <v>169</v>
      </c>
      <c r="E339" s="187">
        <v>3500</v>
      </c>
      <c r="F339" s="187"/>
      <c r="G339" s="187">
        <v>3500</v>
      </c>
      <c r="H339" s="258"/>
      <c r="I339" s="187"/>
      <c r="J339" s="187"/>
      <c r="K339" s="187">
        <v>3500</v>
      </c>
      <c r="L339" s="216">
        <f t="shared" si="204"/>
        <v>0</v>
      </c>
    </row>
    <row r="340" spans="1:12" ht="22.2" hidden="1" customHeight="1">
      <c r="A340" s="29" t="s">
        <v>24</v>
      </c>
      <c r="B340" s="30"/>
      <c r="C340" s="30"/>
      <c r="D340" s="31" t="s">
        <v>455</v>
      </c>
      <c r="E340" s="171">
        <f t="shared" ref="E340:G340" si="205">SUM(E341)</f>
        <v>0</v>
      </c>
      <c r="F340" s="171">
        <f t="shared" si="205"/>
        <v>0</v>
      </c>
      <c r="G340" s="171">
        <f t="shared" si="205"/>
        <v>0</v>
      </c>
      <c r="H340" s="252"/>
      <c r="I340" s="238" t="s">
        <v>438</v>
      </c>
      <c r="J340" s="238"/>
      <c r="K340" s="238"/>
      <c r="L340" s="216" t="e">
        <f t="shared" si="204"/>
        <v>#DIV/0!</v>
      </c>
    </row>
    <row r="341" spans="1:12" ht="15.6" hidden="1">
      <c r="A341" s="6"/>
      <c r="B341" s="55">
        <v>55</v>
      </c>
      <c r="C341" s="55"/>
      <c r="D341" s="55" t="s">
        <v>6</v>
      </c>
      <c r="E341" s="167">
        <f t="shared" ref="E341:G341" si="206">E342</f>
        <v>0</v>
      </c>
      <c r="F341" s="167">
        <f t="shared" si="206"/>
        <v>0</v>
      </c>
      <c r="G341" s="167">
        <f t="shared" si="206"/>
        <v>0</v>
      </c>
      <c r="H341" s="253"/>
      <c r="I341" s="265">
        <v>0</v>
      </c>
      <c r="J341" s="265"/>
      <c r="K341" s="265"/>
      <c r="L341" s="216" t="e">
        <f t="shared" si="204"/>
        <v>#DIV/0!</v>
      </c>
    </row>
    <row r="342" spans="1:12" ht="25.2" hidden="1" customHeight="1" outlineLevel="1">
      <c r="A342" s="58"/>
      <c r="B342" s="55"/>
      <c r="C342" s="33">
        <v>5525</v>
      </c>
      <c r="D342" s="33" t="s">
        <v>177</v>
      </c>
      <c r="E342" s="187"/>
      <c r="F342" s="187"/>
      <c r="G342" s="187"/>
      <c r="H342" s="258"/>
      <c r="I342" s="201">
        <v>0</v>
      </c>
      <c r="J342" s="201"/>
      <c r="K342" s="201"/>
      <c r="L342" s="216" t="e">
        <f t="shared" si="204"/>
        <v>#DIV/0!</v>
      </c>
    </row>
    <row r="343" spans="1:12" ht="31.2" hidden="1" customHeight="1">
      <c r="A343" s="29" t="s">
        <v>25</v>
      </c>
      <c r="B343" s="30"/>
      <c r="C343" s="30"/>
      <c r="D343" s="31" t="s">
        <v>456</v>
      </c>
      <c r="E343" s="171">
        <f>SUM(E344+E349)</f>
        <v>0</v>
      </c>
      <c r="F343" s="171">
        <f t="shared" ref="F343" si="207">SUM(F344+F349)</f>
        <v>0</v>
      </c>
      <c r="G343" s="171">
        <f t="shared" ref="G343" si="208">SUM(G344+G349)</f>
        <v>0</v>
      </c>
      <c r="H343" s="252"/>
      <c r="I343" s="238" t="s">
        <v>433</v>
      </c>
      <c r="J343" s="238"/>
      <c r="K343" s="238"/>
      <c r="L343" s="216" t="e">
        <f t="shared" si="204"/>
        <v>#DIV/0!</v>
      </c>
    </row>
    <row r="344" spans="1:12" ht="1.2" hidden="1" customHeight="1">
      <c r="A344" s="6"/>
      <c r="B344" s="32">
        <v>45</v>
      </c>
      <c r="C344" s="32"/>
      <c r="D344" s="56" t="s">
        <v>154</v>
      </c>
      <c r="E344" s="167">
        <f t="shared" ref="E344:F344" si="209">SUM(E345:E348)</f>
        <v>0</v>
      </c>
      <c r="F344" s="167">
        <f t="shared" si="209"/>
        <v>0</v>
      </c>
      <c r="G344" s="167">
        <f t="shared" ref="G344" si="210">SUM(G345:G348)</f>
        <v>0</v>
      </c>
      <c r="H344" s="253"/>
      <c r="I344" s="265">
        <v>0</v>
      </c>
      <c r="J344" s="265"/>
      <c r="K344" s="265"/>
      <c r="L344" s="216" t="e">
        <f t="shared" si="204"/>
        <v>#DIV/0!</v>
      </c>
    </row>
    <row r="345" spans="1:12" ht="15.6" hidden="1" outlineLevel="1">
      <c r="A345" s="6"/>
      <c r="B345" s="32"/>
      <c r="C345" s="33">
        <v>4500</v>
      </c>
      <c r="D345" s="57" t="s">
        <v>178</v>
      </c>
      <c r="E345" s="187"/>
      <c r="F345" s="187"/>
      <c r="G345" s="187"/>
      <c r="H345" s="258"/>
      <c r="I345" s="201">
        <v>0</v>
      </c>
      <c r="J345" s="201"/>
      <c r="K345" s="201"/>
      <c r="L345" s="216" t="e">
        <f t="shared" si="204"/>
        <v>#DIV/0!</v>
      </c>
    </row>
    <row r="346" spans="1:12" s="166" customFormat="1" ht="15.6" hidden="1" outlineLevel="1">
      <c r="A346" s="168"/>
      <c r="B346" s="172"/>
      <c r="C346" s="173">
        <v>4500</v>
      </c>
      <c r="D346" s="182" t="s">
        <v>388</v>
      </c>
      <c r="E346" s="187"/>
      <c r="F346" s="187"/>
      <c r="G346" s="187"/>
      <c r="H346" s="258"/>
      <c r="I346" s="201">
        <v>0</v>
      </c>
      <c r="J346" s="201"/>
      <c r="K346" s="201"/>
      <c r="L346" s="216" t="e">
        <f t="shared" si="204"/>
        <v>#DIV/0!</v>
      </c>
    </row>
    <row r="347" spans="1:12" ht="15.6" hidden="1" outlineLevel="1">
      <c r="A347" s="6"/>
      <c r="B347" s="32"/>
      <c r="C347" s="33">
        <v>4500</v>
      </c>
      <c r="D347" s="57" t="s">
        <v>271</v>
      </c>
      <c r="E347" s="187"/>
      <c r="F347" s="187"/>
      <c r="G347" s="187"/>
      <c r="H347" s="258"/>
      <c r="I347" s="201">
        <v>0</v>
      </c>
      <c r="J347" s="201"/>
      <c r="K347" s="201"/>
      <c r="L347" s="216" t="e">
        <f t="shared" si="204"/>
        <v>#DIV/0!</v>
      </c>
    </row>
    <row r="348" spans="1:12" ht="15.6" hidden="1" outlineLevel="1">
      <c r="A348" s="6"/>
      <c r="B348" s="32"/>
      <c r="C348" s="33">
        <v>4520</v>
      </c>
      <c r="D348" s="57" t="s">
        <v>179</v>
      </c>
      <c r="E348" s="187"/>
      <c r="F348" s="187"/>
      <c r="G348" s="187"/>
      <c r="H348" s="253"/>
      <c r="I348" s="201">
        <v>0</v>
      </c>
      <c r="J348" s="201"/>
      <c r="K348" s="201"/>
      <c r="L348" s="216" t="e">
        <f t="shared" si="204"/>
        <v>#DIV/0!</v>
      </c>
    </row>
    <row r="349" spans="1:12" ht="15.6" hidden="1">
      <c r="A349" s="6"/>
      <c r="B349" s="32">
        <v>55</v>
      </c>
      <c r="C349" s="32"/>
      <c r="D349" s="56" t="s">
        <v>6</v>
      </c>
      <c r="E349" s="167">
        <f t="shared" ref="E349:F349" si="211">SUM(E350:E351)</f>
        <v>0</v>
      </c>
      <c r="F349" s="167">
        <f t="shared" si="211"/>
        <v>0</v>
      </c>
      <c r="G349" s="167">
        <f t="shared" ref="G349" si="212">SUM(G350:G351)</f>
        <v>0</v>
      </c>
      <c r="H349" s="253"/>
      <c r="I349" s="201">
        <v>0</v>
      </c>
      <c r="J349" s="201"/>
      <c r="K349" s="201"/>
      <c r="L349" s="216" t="e">
        <f t="shared" si="204"/>
        <v>#DIV/0!</v>
      </c>
    </row>
    <row r="350" spans="1:12" ht="15.6" hidden="1" outlineLevel="1">
      <c r="A350" s="6"/>
      <c r="B350" s="32"/>
      <c r="C350" s="33">
        <v>5540</v>
      </c>
      <c r="D350" s="57" t="s">
        <v>409</v>
      </c>
      <c r="E350" s="187"/>
      <c r="F350" s="187"/>
      <c r="G350" s="187"/>
      <c r="H350" s="258"/>
      <c r="I350" s="201">
        <v>0</v>
      </c>
      <c r="J350" s="201"/>
      <c r="K350" s="201"/>
      <c r="L350" s="216" t="e">
        <f t="shared" si="204"/>
        <v>#DIV/0!</v>
      </c>
    </row>
    <row r="351" spans="1:12" ht="15.6" hidden="1" outlineLevel="1">
      <c r="A351" s="6"/>
      <c r="B351" s="32"/>
      <c r="C351" s="33">
        <v>5540</v>
      </c>
      <c r="D351" s="57" t="s">
        <v>180</v>
      </c>
      <c r="E351" s="187"/>
      <c r="F351" s="187"/>
      <c r="G351" s="187">
        <v>0</v>
      </c>
      <c r="H351" s="253"/>
      <c r="I351" s="201">
        <v>0</v>
      </c>
      <c r="J351" s="201"/>
      <c r="K351" s="201"/>
      <c r="L351" s="216" t="e">
        <f t="shared" si="204"/>
        <v>#DIV/0!</v>
      </c>
    </row>
    <row r="352" spans="1:12" ht="15.6" collapsed="1">
      <c r="A352" s="29" t="s">
        <v>55</v>
      </c>
      <c r="B352" s="30"/>
      <c r="C352" s="30"/>
      <c r="D352" s="31" t="s">
        <v>181</v>
      </c>
      <c r="E352" s="171">
        <f t="shared" ref="E352:I352" si="213">SUM(E353+E356)</f>
        <v>5987</v>
      </c>
      <c r="F352" s="171">
        <f t="shared" si="213"/>
        <v>0</v>
      </c>
      <c r="G352" s="171">
        <f t="shared" ref="G352" si="214">SUM(G353+G356)</f>
        <v>6131</v>
      </c>
      <c r="H352" s="252"/>
      <c r="I352" s="171">
        <f t="shared" si="213"/>
        <v>0</v>
      </c>
      <c r="J352" s="171">
        <f t="shared" ref="J352:K352" si="215">SUM(J353+J356)</f>
        <v>0</v>
      </c>
      <c r="K352" s="171">
        <f t="shared" si="215"/>
        <v>5987</v>
      </c>
      <c r="L352" s="216">
        <f t="shared" si="204"/>
        <v>2.4052112911307835E-2</v>
      </c>
    </row>
    <row r="353" spans="1:15" ht="15.6">
      <c r="A353" s="6"/>
      <c r="B353" s="32">
        <v>50</v>
      </c>
      <c r="C353" s="32"/>
      <c r="D353" s="56" t="s">
        <v>98</v>
      </c>
      <c r="E353" s="167">
        <f t="shared" ref="E353:I353" si="216">SUM(E354:E355)</f>
        <v>4512</v>
      </c>
      <c r="F353" s="167">
        <f t="shared" si="216"/>
        <v>0</v>
      </c>
      <c r="G353" s="167">
        <f t="shared" ref="G353" si="217">SUM(G354:G355)</f>
        <v>4656</v>
      </c>
      <c r="H353" s="253"/>
      <c r="I353" s="167">
        <f t="shared" si="216"/>
        <v>0</v>
      </c>
      <c r="J353" s="167">
        <f t="shared" ref="J353:K353" si="218">SUM(J354:J355)</f>
        <v>0</v>
      </c>
      <c r="K353" s="167">
        <f t="shared" si="218"/>
        <v>4512</v>
      </c>
      <c r="L353" s="216">
        <f t="shared" si="204"/>
        <v>3.1914893617021274E-2</v>
      </c>
    </row>
    <row r="354" spans="1:15" ht="15.6" outlineLevel="1">
      <c r="A354" s="6"/>
      <c r="B354" s="32"/>
      <c r="C354" s="33">
        <v>5005</v>
      </c>
      <c r="D354" s="57" t="s">
        <v>410</v>
      </c>
      <c r="E354" s="187">
        <v>3372</v>
      </c>
      <c r="F354" s="187"/>
      <c r="G354" s="187">
        <v>3480</v>
      </c>
      <c r="H354" s="253"/>
      <c r="I354" s="187"/>
      <c r="J354" s="187"/>
      <c r="K354" s="187">
        <v>3372</v>
      </c>
      <c r="L354" s="216">
        <f t="shared" si="204"/>
        <v>3.2028469750889681E-2</v>
      </c>
    </row>
    <row r="355" spans="1:15" ht="15.6" outlineLevel="1">
      <c r="A355" s="6"/>
      <c r="B355" s="32"/>
      <c r="C355" s="33">
        <v>506</v>
      </c>
      <c r="D355" s="57" t="s">
        <v>101</v>
      </c>
      <c r="E355" s="187">
        <v>1140</v>
      </c>
      <c r="F355" s="187"/>
      <c r="G355" s="187">
        <v>1176</v>
      </c>
      <c r="H355" s="253"/>
      <c r="I355" s="187"/>
      <c r="J355" s="187"/>
      <c r="K355" s="187">
        <v>1140</v>
      </c>
      <c r="L355" s="216">
        <f t="shared" si="204"/>
        <v>3.1578947368421054E-2</v>
      </c>
    </row>
    <row r="356" spans="1:15" ht="15.6">
      <c r="A356" s="6"/>
      <c r="B356" s="32">
        <v>55</v>
      </c>
      <c r="C356" s="32"/>
      <c r="D356" s="56" t="s">
        <v>6</v>
      </c>
      <c r="E356" s="167">
        <f t="shared" ref="E356:K356" si="219">SUM(E357)</f>
        <v>1475</v>
      </c>
      <c r="F356" s="167">
        <f t="shared" si="219"/>
        <v>0</v>
      </c>
      <c r="G356" s="167">
        <f t="shared" si="219"/>
        <v>1475</v>
      </c>
      <c r="H356" s="253"/>
      <c r="I356" s="167">
        <f t="shared" si="219"/>
        <v>0</v>
      </c>
      <c r="J356" s="167">
        <f t="shared" si="219"/>
        <v>0</v>
      </c>
      <c r="K356" s="167">
        <f t="shared" si="219"/>
        <v>1475</v>
      </c>
      <c r="L356" s="216">
        <f t="shared" si="204"/>
        <v>0</v>
      </c>
    </row>
    <row r="357" spans="1:15" ht="24.75" customHeight="1" outlineLevel="1">
      <c r="A357" s="6"/>
      <c r="B357" s="32"/>
      <c r="C357" s="33">
        <v>5500</v>
      </c>
      <c r="D357" s="57" t="s">
        <v>102</v>
      </c>
      <c r="E357" s="187">
        <v>1475</v>
      </c>
      <c r="F357" s="187"/>
      <c r="G357" s="187">
        <v>1475</v>
      </c>
      <c r="H357" s="253"/>
      <c r="I357" s="187"/>
      <c r="J357" s="187"/>
      <c r="K357" s="187">
        <v>1475</v>
      </c>
      <c r="L357" s="216">
        <f t="shared" si="204"/>
        <v>0</v>
      </c>
      <c r="M357" s="120"/>
    </row>
    <row r="358" spans="1:15" ht="45" customHeight="1">
      <c r="A358" s="29" t="s">
        <v>56</v>
      </c>
      <c r="B358" s="30"/>
      <c r="C358" s="36"/>
      <c r="D358" s="241" t="s">
        <v>432</v>
      </c>
      <c r="E358" s="290">
        <f>SUM(E359+E364)</f>
        <v>6380</v>
      </c>
      <c r="F358" s="290">
        <f t="shared" ref="F358:I358" si="220">SUM(F359+F364)</f>
        <v>0</v>
      </c>
      <c r="G358" s="171">
        <f t="shared" si="220"/>
        <v>6380</v>
      </c>
      <c r="H358" s="252"/>
      <c r="I358" s="171">
        <f t="shared" si="220"/>
        <v>0</v>
      </c>
      <c r="J358" s="171">
        <f t="shared" ref="J358:K358" si="221">SUM(J359+J364)</f>
        <v>0</v>
      </c>
      <c r="K358" s="171">
        <f t="shared" si="221"/>
        <v>6380</v>
      </c>
      <c r="L358" s="216">
        <f t="shared" si="204"/>
        <v>0</v>
      </c>
    </row>
    <row r="359" spans="1:15" ht="24.75" customHeight="1">
      <c r="A359" s="168"/>
      <c r="B359" s="172">
        <v>45</v>
      </c>
      <c r="C359" s="172"/>
      <c r="D359" s="56" t="s">
        <v>154</v>
      </c>
      <c r="E359" s="283">
        <f t="shared" ref="E359:G359" si="222">SUM(E360:E363)</f>
        <v>6080</v>
      </c>
      <c r="F359" s="283">
        <f t="shared" si="222"/>
        <v>0</v>
      </c>
      <c r="G359" s="167">
        <f t="shared" si="222"/>
        <v>6080</v>
      </c>
      <c r="H359" s="253"/>
      <c r="I359" s="167">
        <f t="shared" ref="I359:K359" si="223">SUM(I360:I363)</f>
        <v>0</v>
      </c>
      <c r="J359" s="167">
        <f t="shared" si="223"/>
        <v>0</v>
      </c>
      <c r="K359" s="167">
        <f t="shared" si="223"/>
        <v>6080</v>
      </c>
      <c r="L359" s="216">
        <f t="shared" si="204"/>
        <v>0</v>
      </c>
    </row>
    <row r="360" spans="1:15" ht="19.5" customHeight="1" outlineLevel="1">
      <c r="A360" s="168"/>
      <c r="B360" s="172"/>
      <c r="C360" s="173">
        <v>4500</v>
      </c>
      <c r="D360" s="182" t="s">
        <v>178</v>
      </c>
      <c r="E360" s="284">
        <v>4440</v>
      </c>
      <c r="F360" s="284"/>
      <c r="G360" s="187">
        <v>4440</v>
      </c>
      <c r="H360" s="253"/>
      <c r="I360" s="187"/>
      <c r="J360" s="187"/>
      <c r="K360" s="187">
        <v>4440</v>
      </c>
      <c r="L360" s="216">
        <f t="shared" si="204"/>
        <v>0</v>
      </c>
    </row>
    <row r="361" spans="1:15" ht="18" customHeight="1" outlineLevel="1">
      <c r="A361" s="168"/>
      <c r="B361" s="172"/>
      <c r="C361" s="173">
        <v>4500</v>
      </c>
      <c r="D361" s="182" t="s">
        <v>388</v>
      </c>
      <c r="E361" s="284">
        <v>1000</v>
      </c>
      <c r="F361" s="284"/>
      <c r="G361" s="187">
        <v>1000</v>
      </c>
      <c r="H361" s="253"/>
      <c r="I361" s="187"/>
      <c r="J361" s="187"/>
      <c r="K361" s="187">
        <v>1000</v>
      </c>
      <c r="L361" s="216">
        <f t="shared" si="204"/>
        <v>0</v>
      </c>
    </row>
    <row r="362" spans="1:15" ht="17.25" customHeight="1">
      <c r="A362" s="168"/>
      <c r="B362" s="172"/>
      <c r="C362" s="173">
        <v>4500</v>
      </c>
      <c r="D362" s="182" t="s">
        <v>271</v>
      </c>
      <c r="E362" s="284">
        <v>640</v>
      </c>
      <c r="F362" s="284"/>
      <c r="G362" s="187">
        <v>640</v>
      </c>
      <c r="H362" s="253"/>
      <c r="I362" s="187"/>
      <c r="J362" s="187"/>
      <c r="K362" s="187">
        <v>640</v>
      </c>
      <c r="L362" s="216">
        <f t="shared" si="204"/>
        <v>0</v>
      </c>
    </row>
    <row r="363" spans="1:15" s="166" customFormat="1" ht="17.25" customHeight="1">
      <c r="A363" s="168"/>
      <c r="B363" s="172"/>
      <c r="C363" s="173">
        <v>4520</v>
      </c>
      <c r="D363" s="182" t="s">
        <v>179</v>
      </c>
      <c r="E363" s="284">
        <v>0</v>
      </c>
      <c r="F363" s="284"/>
      <c r="G363" s="187"/>
      <c r="H363" s="253"/>
      <c r="I363" s="187"/>
      <c r="J363" s="187"/>
      <c r="K363" s="187">
        <v>0</v>
      </c>
      <c r="L363" s="216" t="e">
        <f t="shared" si="204"/>
        <v>#DIV/0!</v>
      </c>
    </row>
    <row r="364" spans="1:15" s="166" customFormat="1" ht="17.25" customHeight="1">
      <c r="A364" s="168"/>
      <c r="B364" s="172">
        <v>55</v>
      </c>
      <c r="C364" s="172"/>
      <c r="D364" s="56" t="s">
        <v>6</v>
      </c>
      <c r="E364" s="283">
        <f t="shared" ref="E364:G364" si="224">SUM(E365:E366)</f>
        <v>300</v>
      </c>
      <c r="F364" s="283">
        <f t="shared" si="224"/>
        <v>0</v>
      </c>
      <c r="G364" s="167">
        <f t="shared" si="224"/>
        <v>300</v>
      </c>
      <c r="H364" s="253"/>
      <c r="I364" s="167">
        <f t="shared" ref="I364:K364" si="225">SUM(I365:I366)</f>
        <v>0</v>
      </c>
      <c r="J364" s="167">
        <f t="shared" si="225"/>
        <v>0</v>
      </c>
      <c r="K364" s="167">
        <f t="shared" si="225"/>
        <v>300</v>
      </c>
      <c r="L364" s="216">
        <f t="shared" si="204"/>
        <v>0</v>
      </c>
    </row>
    <row r="365" spans="1:15" s="166" customFormat="1" ht="17.25" customHeight="1">
      <c r="A365" s="168"/>
      <c r="B365" s="172"/>
      <c r="C365" s="173">
        <v>5540</v>
      </c>
      <c r="D365" s="182" t="s">
        <v>409</v>
      </c>
      <c r="E365" s="284">
        <v>300</v>
      </c>
      <c r="F365" s="284"/>
      <c r="G365" s="187">
        <v>300</v>
      </c>
      <c r="H365" s="253"/>
      <c r="I365" s="187"/>
      <c r="J365" s="187"/>
      <c r="K365" s="187">
        <v>300</v>
      </c>
      <c r="L365" s="216">
        <f t="shared" si="204"/>
        <v>0</v>
      </c>
      <c r="O365" s="166">
        <v>47736</v>
      </c>
    </row>
    <row r="366" spans="1:15" s="166" customFormat="1" ht="17.25" customHeight="1">
      <c r="A366" s="168"/>
      <c r="B366" s="172"/>
      <c r="C366" s="173">
        <v>5540</v>
      </c>
      <c r="D366" s="182" t="s">
        <v>180</v>
      </c>
      <c r="E366" s="284">
        <v>0</v>
      </c>
      <c r="F366" s="284"/>
      <c r="G366" s="187"/>
      <c r="H366" s="253"/>
      <c r="I366" s="187"/>
      <c r="J366" s="187"/>
      <c r="K366" s="187">
        <v>0</v>
      </c>
      <c r="L366" s="216" t="e">
        <f t="shared" si="204"/>
        <v>#DIV/0!</v>
      </c>
      <c r="O366" s="166">
        <v>26586</v>
      </c>
    </row>
    <row r="367" spans="1:15" ht="15.6">
      <c r="A367" s="26"/>
      <c r="B367" s="27" t="s">
        <v>26</v>
      </c>
      <c r="C367" s="27"/>
      <c r="D367" s="28" t="s">
        <v>182</v>
      </c>
      <c r="E367" s="175">
        <f>SUM(E368+E387+E390+E399+E418+E421+E424+E427+E430+E434+E439+E446+E457)</f>
        <v>832090</v>
      </c>
      <c r="F367" s="175">
        <f t="shared" ref="F367:G367" si="226">SUM(F368+F387+F390+F399+F418+F421+F424+F427+F430+F434+F439+F446+F457)</f>
        <v>0</v>
      </c>
      <c r="G367" s="175">
        <f t="shared" si="226"/>
        <v>943513</v>
      </c>
      <c r="H367" s="256"/>
      <c r="I367" s="175">
        <f>SUM(I368+I387+I390+I399+I418+I421+I424+I427+I430+I434+I439+I446)</f>
        <v>0</v>
      </c>
      <c r="J367" s="175">
        <f t="shared" ref="J367:K367" si="227">SUM(J368+J387+J390+J399+J418+J421+J424+J427+J430+J434+J439+J446)</f>
        <v>0</v>
      </c>
      <c r="K367" s="175">
        <f t="shared" si="227"/>
        <v>832090</v>
      </c>
      <c r="L367" s="216">
        <f t="shared" si="204"/>
        <v>0.13390738982561984</v>
      </c>
      <c r="O367">
        <f>O365-O366</f>
        <v>21150</v>
      </c>
    </row>
    <row r="368" spans="1:15" ht="15.6">
      <c r="A368" s="29" t="s">
        <v>27</v>
      </c>
      <c r="B368" s="30"/>
      <c r="C368" s="30"/>
      <c r="D368" s="31" t="s">
        <v>183</v>
      </c>
      <c r="E368" s="171">
        <f t="shared" ref="E368:I368" si="228">SUM(E369+E372)</f>
        <v>201823</v>
      </c>
      <c r="F368" s="171">
        <f t="shared" si="228"/>
        <v>0</v>
      </c>
      <c r="G368" s="171">
        <f t="shared" ref="G368" si="229">SUM(G369+G372)</f>
        <v>239227</v>
      </c>
      <c r="H368" s="252"/>
      <c r="I368" s="171">
        <f t="shared" si="228"/>
        <v>0</v>
      </c>
      <c r="J368" s="171">
        <f t="shared" ref="J368:K368" si="230">SUM(J369+J372)</f>
        <v>0</v>
      </c>
      <c r="K368" s="171">
        <f t="shared" si="230"/>
        <v>201823</v>
      </c>
      <c r="L368" s="216">
        <f t="shared" si="204"/>
        <v>0.18533071057312595</v>
      </c>
    </row>
    <row r="369" spans="1:15" ht="15.6">
      <c r="A369" s="6"/>
      <c r="B369" s="32">
        <v>50</v>
      </c>
      <c r="C369" s="32"/>
      <c r="D369" s="32" t="s">
        <v>98</v>
      </c>
      <c r="E369" s="167">
        <f t="shared" ref="E369:I369" si="231">SUM(E370:E371)</f>
        <v>155828</v>
      </c>
      <c r="F369" s="167">
        <f t="shared" si="231"/>
        <v>0</v>
      </c>
      <c r="G369" s="167">
        <f t="shared" ref="G369" si="232">SUM(G370:G371)</f>
        <v>186351</v>
      </c>
      <c r="H369" s="253"/>
      <c r="I369" s="167">
        <f t="shared" si="231"/>
        <v>0</v>
      </c>
      <c r="J369" s="167">
        <f t="shared" ref="J369:K369" si="233">SUM(J370:J371)</f>
        <v>0</v>
      </c>
      <c r="K369" s="167">
        <f t="shared" si="233"/>
        <v>155828</v>
      </c>
      <c r="L369" s="216">
        <f t="shared" si="204"/>
        <v>0.19587622250173267</v>
      </c>
      <c r="N369" s="202"/>
      <c r="O369" s="202"/>
    </row>
    <row r="370" spans="1:15" ht="15.6" outlineLevel="1">
      <c r="A370" s="6"/>
      <c r="B370" s="32"/>
      <c r="C370" s="33">
        <v>5002</v>
      </c>
      <c r="D370" s="33" t="s">
        <v>120</v>
      </c>
      <c r="E370" s="187">
        <v>116501</v>
      </c>
      <c r="F370" s="187"/>
      <c r="G370" s="187">
        <v>139314</v>
      </c>
      <c r="H370" s="258"/>
      <c r="I370" s="187"/>
      <c r="J370" s="187"/>
      <c r="K370" s="187">
        <v>116501</v>
      </c>
      <c r="L370" s="216">
        <f t="shared" si="204"/>
        <v>0.19581806164753951</v>
      </c>
      <c r="M370" t="s">
        <v>500</v>
      </c>
      <c r="N370" s="202"/>
      <c r="O370" s="202"/>
    </row>
    <row r="371" spans="1:15" ht="15.6" outlineLevel="1">
      <c r="A371" s="6"/>
      <c r="B371" s="32"/>
      <c r="C371" s="33">
        <v>506</v>
      </c>
      <c r="D371" s="33" t="s">
        <v>101</v>
      </c>
      <c r="E371" s="187">
        <v>39327</v>
      </c>
      <c r="F371" s="187"/>
      <c r="G371" s="187">
        <v>47037</v>
      </c>
      <c r="H371" s="258"/>
      <c r="I371" s="187"/>
      <c r="J371" s="187"/>
      <c r="K371" s="187">
        <v>39327</v>
      </c>
      <c r="L371" s="216">
        <f t="shared" si="204"/>
        <v>0.1960485162865207</v>
      </c>
      <c r="N371" s="202"/>
      <c r="O371" s="202"/>
    </row>
    <row r="372" spans="1:15" ht="15.6">
      <c r="A372" s="58"/>
      <c r="B372" s="55">
        <v>55</v>
      </c>
      <c r="C372" s="55"/>
      <c r="D372" s="55" t="s">
        <v>6</v>
      </c>
      <c r="E372" s="181">
        <f t="shared" ref="E372:K372" si="234">SUM(E373:E386)</f>
        <v>45995</v>
      </c>
      <c r="F372" s="181">
        <f t="shared" si="234"/>
        <v>0</v>
      </c>
      <c r="G372" s="181">
        <f t="shared" ref="G372" si="235">SUM(G373:G386)</f>
        <v>52876</v>
      </c>
      <c r="H372" s="253"/>
      <c r="I372" s="181">
        <f t="shared" si="234"/>
        <v>0</v>
      </c>
      <c r="J372" s="181">
        <f t="shared" si="234"/>
        <v>0</v>
      </c>
      <c r="K372" s="181">
        <f t="shared" si="234"/>
        <v>45995</v>
      </c>
      <c r="L372" s="216">
        <f t="shared" si="204"/>
        <v>0.14960321774105881</v>
      </c>
    </row>
    <row r="373" spans="1:15" ht="15.6" outlineLevel="1">
      <c r="A373" s="58"/>
      <c r="B373" s="55"/>
      <c r="C373" s="33">
        <v>5500</v>
      </c>
      <c r="D373" s="33" t="s">
        <v>102</v>
      </c>
      <c r="E373" s="187">
        <v>500</v>
      </c>
      <c r="F373" s="187"/>
      <c r="G373" s="187">
        <v>1000</v>
      </c>
      <c r="H373" s="258"/>
      <c r="I373" s="187"/>
      <c r="J373" s="187"/>
      <c r="K373" s="187">
        <v>500</v>
      </c>
      <c r="L373" s="216">
        <f t="shared" si="204"/>
        <v>1</v>
      </c>
    </row>
    <row r="374" spans="1:15" ht="15.6" outlineLevel="1">
      <c r="A374" s="58"/>
      <c r="B374" s="55"/>
      <c r="C374" s="33">
        <v>5503</v>
      </c>
      <c r="D374" s="33" t="s">
        <v>108</v>
      </c>
      <c r="E374" s="187">
        <v>0</v>
      </c>
      <c r="F374" s="187"/>
      <c r="G374" s="187"/>
      <c r="H374" s="258"/>
      <c r="I374" s="187"/>
      <c r="J374" s="187"/>
      <c r="K374" s="187">
        <v>0</v>
      </c>
      <c r="L374" s="216" t="e">
        <f t="shared" si="204"/>
        <v>#DIV/0!</v>
      </c>
    </row>
    <row r="375" spans="1:15" ht="14.4" customHeight="1" outlineLevel="1">
      <c r="A375" s="58"/>
      <c r="B375" s="55"/>
      <c r="C375" s="33">
        <v>5504</v>
      </c>
      <c r="D375" s="33" t="s">
        <v>109</v>
      </c>
      <c r="E375" s="187">
        <v>960</v>
      </c>
      <c r="F375" s="187"/>
      <c r="G375" s="187">
        <v>500</v>
      </c>
      <c r="H375" s="258"/>
      <c r="I375" s="187"/>
      <c r="J375" s="187"/>
      <c r="K375" s="187">
        <v>960</v>
      </c>
      <c r="L375" s="216">
        <f t="shared" si="204"/>
        <v>-0.47916666666666669</v>
      </c>
    </row>
    <row r="376" spans="1:15" ht="16.95" customHeight="1" outlineLevel="1">
      <c r="A376" s="58"/>
      <c r="B376" s="55"/>
      <c r="C376" s="33">
        <v>5505</v>
      </c>
      <c r="D376" s="33" t="s">
        <v>267</v>
      </c>
      <c r="E376" s="187"/>
      <c r="F376" s="187"/>
      <c r="G376" s="187">
        <v>216</v>
      </c>
      <c r="H376" s="258"/>
      <c r="I376" s="187"/>
      <c r="J376" s="187"/>
      <c r="K376" s="187"/>
      <c r="L376" s="216" t="e">
        <f t="shared" si="204"/>
        <v>#DIV/0!</v>
      </c>
    </row>
    <row r="377" spans="1:15" ht="15.6" outlineLevel="1">
      <c r="A377" s="58"/>
      <c r="B377" s="55"/>
      <c r="C377" s="33">
        <v>5511</v>
      </c>
      <c r="D377" s="33" t="s">
        <v>136</v>
      </c>
      <c r="E377" s="187">
        <v>10000</v>
      </c>
      <c r="F377" s="187"/>
      <c r="G377" s="187">
        <v>10000</v>
      </c>
      <c r="H377" s="258"/>
      <c r="I377" s="187"/>
      <c r="J377" s="187"/>
      <c r="K377" s="187">
        <v>10000</v>
      </c>
      <c r="L377" s="216">
        <f t="shared" si="204"/>
        <v>0</v>
      </c>
    </row>
    <row r="378" spans="1:15" ht="15.6" outlineLevel="1">
      <c r="A378" s="58"/>
      <c r="B378" s="55"/>
      <c r="C378" s="33">
        <v>5512</v>
      </c>
      <c r="D378" s="33" t="s">
        <v>157</v>
      </c>
      <c r="E378" s="187">
        <v>250</v>
      </c>
      <c r="F378" s="187"/>
      <c r="G378" s="187">
        <v>250</v>
      </c>
      <c r="H378" s="258"/>
      <c r="I378" s="187"/>
      <c r="J378" s="187"/>
      <c r="K378" s="187">
        <v>250</v>
      </c>
      <c r="L378" s="216">
        <f t="shared" si="204"/>
        <v>0</v>
      </c>
    </row>
    <row r="379" spans="1:15" ht="15.6" outlineLevel="1">
      <c r="A379" s="58"/>
      <c r="B379" s="55"/>
      <c r="C379" s="33">
        <v>5513</v>
      </c>
      <c r="D379" s="33" t="s">
        <v>110</v>
      </c>
      <c r="E379" s="187">
        <v>700</v>
      </c>
      <c r="F379" s="187"/>
      <c r="G379" s="187">
        <v>600</v>
      </c>
      <c r="H379" s="258"/>
      <c r="I379" s="187"/>
      <c r="J379" s="187"/>
      <c r="K379" s="187">
        <v>700</v>
      </c>
      <c r="L379" s="216">
        <f t="shared" si="204"/>
        <v>-0.14285714285714285</v>
      </c>
    </row>
    <row r="380" spans="1:15" ht="15.6" outlineLevel="1">
      <c r="A380" s="58"/>
      <c r="B380" s="55"/>
      <c r="C380" s="33">
        <v>5514</v>
      </c>
      <c r="D380" s="33" t="s">
        <v>111</v>
      </c>
      <c r="E380" s="187">
        <v>225</v>
      </c>
      <c r="F380" s="187"/>
      <c r="G380" s="187">
        <v>250</v>
      </c>
      <c r="H380" s="258"/>
      <c r="I380" s="187"/>
      <c r="J380" s="187"/>
      <c r="K380" s="187">
        <v>225</v>
      </c>
      <c r="L380" s="216">
        <f t="shared" si="204"/>
        <v>0.1111111111111111</v>
      </c>
    </row>
    <row r="381" spans="1:15" ht="15.6" outlineLevel="1">
      <c r="A381" s="58"/>
      <c r="B381" s="55"/>
      <c r="C381" s="33">
        <v>5515</v>
      </c>
      <c r="D381" s="33" t="s">
        <v>156</v>
      </c>
      <c r="E381" s="187">
        <v>1000</v>
      </c>
      <c r="F381" s="187"/>
      <c r="G381" s="187">
        <v>2360</v>
      </c>
      <c r="H381" s="258"/>
      <c r="I381" s="187"/>
      <c r="J381" s="187"/>
      <c r="K381" s="187">
        <v>1000</v>
      </c>
      <c r="L381" s="216">
        <f t="shared" si="204"/>
        <v>1.36</v>
      </c>
    </row>
    <row r="382" spans="1:15" ht="15.6" outlineLevel="1">
      <c r="A382" s="58"/>
      <c r="B382" s="55"/>
      <c r="C382" s="33">
        <v>5521</v>
      </c>
      <c r="D382" s="33" t="s">
        <v>357</v>
      </c>
      <c r="E382" s="187">
        <v>30000</v>
      </c>
      <c r="F382" s="187"/>
      <c r="G382" s="187">
        <v>34000</v>
      </c>
      <c r="H382" s="258"/>
      <c r="I382" s="187"/>
      <c r="J382" s="187"/>
      <c r="K382" s="187">
        <v>30000</v>
      </c>
      <c r="L382" s="216">
        <f t="shared" si="204"/>
        <v>0.13333333333333333</v>
      </c>
      <c r="M382" t="s">
        <v>501</v>
      </c>
    </row>
    <row r="383" spans="1:15" ht="15.6" outlineLevel="1">
      <c r="A383" s="58"/>
      <c r="B383" s="55"/>
      <c r="C383" s="33">
        <v>5522</v>
      </c>
      <c r="D383" s="33" t="s">
        <v>358</v>
      </c>
      <c r="E383" s="187">
        <v>60</v>
      </c>
      <c r="F383" s="187"/>
      <c r="G383" s="187">
        <v>400</v>
      </c>
      <c r="H383" s="258"/>
      <c r="I383" s="187"/>
      <c r="J383" s="187"/>
      <c r="K383" s="187">
        <v>60</v>
      </c>
      <c r="L383" s="216">
        <f t="shared" si="204"/>
        <v>5.666666666666667</v>
      </c>
    </row>
    <row r="384" spans="1:15" ht="15.6" outlineLevel="1">
      <c r="A384" s="58"/>
      <c r="B384" s="55"/>
      <c r="C384" s="33">
        <v>5524</v>
      </c>
      <c r="D384" s="33" t="s">
        <v>184</v>
      </c>
      <c r="E384" s="187">
        <v>1500</v>
      </c>
      <c r="F384" s="187"/>
      <c r="G384" s="187">
        <v>2500</v>
      </c>
      <c r="H384" s="258"/>
      <c r="I384" s="187"/>
      <c r="J384" s="187"/>
      <c r="K384" s="187">
        <v>1500</v>
      </c>
      <c r="L384" s="216">
        <f t="shared" si="204"/>
        <v>0.66666666666666663</v>
      </c>
      <c r="M384" t="s">
        <v>502</v>
      </c>
    </row>
    <row r="385" spans="1:12" ht="15.6" outlineLevel="1">
      <c r="A385" s="58"/>
      <c r="B385" s="55"/>
      <c r="C385" s="33">
        <v>5525</v>
      </c>
      <c r="D385" s="33" t="s">
        <v>359</v>
      </c>
      <c r="E385" s="187">
        <v>300</v>
      </c>
      <c r="F385" s="187"/>
      <c r="G385" s="187">
        <v>300</v>
      </c>
      <c r="H385" s="258"/>
      <c r="I385" s="187"/>
      <c r="J385" s="187"/>
      <c r="K385" s="187">
        <v>300</v>
      </c>
      <c r="L385" s="216">
        <f t="shared" si="204"/>
        <v>0</v>
      </c>
    </row>
    <row r="386" spans="1:12" ht="15.6" outlineLevel="1">
      <c r="A386" s="58"/>
      <c r="B386" s="55"/>
      <c r="C386" s="33">
        <v>5540</v>
      </c>
      <c r="D386" s="33" t="s">
        <v>372</v>
      </c>
      <c r="E386" s="187">
        <v>500</v>
      </c>
      <c r="F386" s="187"/>
      <c r="G386" s="187">
        <v>500</v>
      </c>
      <c r="H386" s="258"/>
      <c r="I386" s="187"/>
      <c r="J386" s="187"/>
      <c r="K386" s="187">
        <v>500</v>
      </c>
      <c r="L386" s="216">
        <f t="shared" si="204"/>
        <v>0</v>
      </c>
    </row>
    <row r="387" spans="1:12" ht="15.6">
      <c r="A387" s="45" t="s">
        <v>27</v>
      </c>
      <c r="B387" s="37"/>
      <c r="C387" s="36"/>
      <c r="D387" s="37" t="s">
        <v>263</v>
      </c>
      <c r="E387" s="178">
        <f t="shared" ref="E387:K387" si="236">E388</f>
        <v>20387</v>
      </c>
      <c r="F387" s="178">
        <f t="shared" si="236"/>
        <v>0</v>
      </c>
      <c r="G387" s="178">
        <f t="shared" si="236"/>
        <v>15360</v>
      </c>
      <c r="H387" s="252"/>
      <c r="I387" s="178">
        <f t="shared" si="236"/>
        <v>0</v>
      </c>
      <c r="J387" s="178">
        <f t="shared" si="236"/>
        <v>0</v>
      </c>
      <c r="K387" s="178">
        <f t="shared" si="236"/>
        <v>20387</v>
      </c>
      <c r="L387" s="216">
        <f t="shared" si="204"/>
        <v>-0.2465787021140923</v>
      </c>
    </row>
    <row r="388" spans="1:12" ht="15.6">
      <c r="A388" s="42"/>
      <c r="B388" s="61">
        <v>55</v>
      </c>
      <c r="C388" s="35"/>
      <c r="D388" s="61" t="s">
        <v>6</v>
      </c>
      <c r="E388" s="195">
        <f t="shared" ref="E388:K388" si="237">SUM(E389)</f>
        <v>20387</v>
      </c>
      <c r="F388" s="195">
        <f t="shared" si="237"/>
        <v>0</v>
      </c>
      <c r="G388" s="195">
        <f t="shared" si="237"/>
        <v>15360</v>
      </c>
      <c r="H388" s="259"/>
      <c r="I388" s="195">
        <f t="shared" si="237"/>
        <v>0</v>
      </c>
      <c r="J388" s="195">
        <f t="shared" si="237"/>
        <v>0</v>
      </c>
      <c r="K388" s="195">
        <f t="shared" si="237"/>
        <v>20387</v>
      </c>
      <c r="L388" s="216">
        <f t="shared" si="204"/>
        <v>-0.2465787021140923</v>
      </c>
    </row>
    <row r="389" spans="1:12" ht="15.6" outlineLevel="1">
      <c r="A389" s="58"/>
      <c r="B389" s="55"/>
      <c r="C389" s="33">
        <v>5524</v>
      </c>
      <c r="D389" s="33" t="s">
        <v>185</v>
      </c>
      <c r="E389" s="194">
        <v>20387</v>
      </c>
      <c r="F389" s="194"/>
      <c r="G389" s="194">
        <v>15360</v>
      </c>
      <c r="H389" s="259"/>
      <c r="I389" s="194"/>
      <c r="J389" s="194"/>
      <c r="K389" s="194">
        <v>20387</v>
      </c>
      <c r="L389" s="216">
        <f t="shared" si="204"/>
        <v>-0.2465787021140923</v>
      </c>
    </row>
    <row r="390" spans="1:12" ht="15.6">
      <c r="A390" s="45" t="s">
        <v>57</v>
      </c>
      <c r="B390" s="37"/>
      <c r="C390" s="36"/>
      <c r="D390" s="53" t="s">
        <v>186</v>
      </c>
      <c r="E390" s="178">
        <f t="shared" ref="E390:K390" si="238">SUM(E391+E393+E396)</f>
        <v>261126</v>
      </c>
      <c r="F390" s="178">
        <f t="shared" si="238"/>
        <v>0</v>
      </c>
      <c r="G390" s="178">
        <f t="shared" ref="G390" si="239">SUM(G391+G393+G396)</f>
        <v>295237</v>
      </c>
      <c r="H390" s="252"/>
      <c r="I390" s="178">
        <f t="shared" si="238"/>
        <v>0</v>
      </c>
      <c r="J390" s="178">
        <f t="shared" si="238"/>
        <v>0</v>
      </c>
      <c r="K390" s="178">
        <f t="shared" si="238"/>
        <v>261126</v>
      </c>
      <c r="L390" s="216">
        <f t="shared" si="204"/>
        <v>0.13063042362690808</v>
      </c>
    </row>
    <row r="391" spans="1:12" ht="15.6">
      <c r="A391" s="42"/>
      <c r="B391" s="61">
        <v>45</v>
      </c>
      <c r="C391" s="35"/>
      <c r="D391" s="61" t="s">
        <v>154</v>
      </c>
      <c r="E391" s="203">
        <v>0</v>
      </c>
      <c r="F391" s="203"/>
      <c r="G391" s="203"/>
      <c r="H391" s="248"/>
      <c r="I391" s="203"/>
      <c r="J391" s="203"/>
      <c r="K391" s="203"/>
      <c r="L391" s="216" t="e">
        <f t="shared" si="204"/>
        <v>#DIV/0!</v>
      </c>
    </row>
    <row r="392" spans="1:12" ht="15.6" outlineLevel="1">
      <c r="A392" s="42"/>
      <c r="B392" s="61"/>
      <c r="C392" s="35">
        <v>4500</v>
      </c>
      <c r="D392" s="35" t="s">
        <v>187</v>
      </c>
      <c r="E392" s="201">
        <v>0</v>
      </c>
      <c r="F392" s="201"/>
      <c r="G392" s="201"/>
      <c r="H392" s="245"/>
      <c r="I392" s="201"/>
      <c r="J392" s="201"/>
      <c r="K392" s="201"/>
      <c r="L392" s="216" t="e">
        <f t="shared" si="204"/>
        <v>#DIV/0!</v>
      </c>
    </row>
    <row r="393" spans="1:12" ht="15.6">
      <c r="A393" s="58"/>
      <c r="B393" s="55">
        <v>50</v>
      </c>
      <c r="C393" s="33"/>
      <c r="D393" s="55" t="s">
        <v>98</v>
      </c>
      <c r="E393" s="193">
        <f>E394+E395</f>
        <v>253745</v>
      </c>
      <c r="F393" s="193">
        <f t="shared" ref="F393:K393" si="240">F394+F395</f>
        <v>0</v>
      </c>
      <c r="G393" s="193">
        <f t="shared" ref="G393" si="241">G394+G395</f>
        <v>287856</v>
      </c>
      <c r="H393" s="228"/>
      <c r="I393" s="193">
        <f t="shared" si="240"/>
        <v>0</v>
      </c>
      <c r="J393" s="193">
        <f t="shared" si="240"/>
        <v>0</v>
      </c>
      <c r="K393" s="193">
        <f t="shared" si="240"/>
        <v>253745</v>
      </c>
      <c r="L393" s="216">
        <f t="shared" si="204"/>
        <v>0.13443023507852372</v>
      </c>
    </row>
    <row r="394" spans="1:12" ht="15.6" outlineLevel="1">
      <c r="A394" s="58"/>
      <c r="B394" s="55"/>
      <c r="C394" s="33">
        <v>5002</v>
      </c>
      <c r="D394" s="33" t="s">
        <v>260</v>
      </c>
      <c r="E394" s="187">
        <v>189645</v>
      </c>
      <c r="F394" s="187"/>
      <c r="G394" s="187">
        <v>215138</v>
      </c>
      <c r="H394" s="245"/>
      <c r="I394" s="187"/>
      <c r="J394" s="187"/>
      <c r="K394" s="187">
        <v>189645</v>
      </c>
      <c r="L394" s="216">
        <f t="shared" si="204"/>
        <v>0.13442484642358091</v>
      </c>
    </row>
    <row r="395" spans="1:12" ht="15.6" outlineLevel="1">
      <c r="A395" s="58"/>
      <c r="B395" s="55"/>
      <c r="C395" s="33">
        <v>506</v>
      </c>
      <c r="D395" s="33" t="s">
        <v>101</v>
      </c>
      <c r="E395" s="187">
        <v>64100</v>
      </c>
      <c r="F395" s="187"/>
      <c r="G395" s="187">
        <v>72718</v>
      </c>
      <c r="H395" s="245"/>
      <c r="I395" s="187"/>
      <c r="J395" s="187"/>
      <c r="K395" s="187">
        <v>64100</v>
      </c>
      <c r="L395" s="216">
        <f t="shared" si="204"/>
        <v>0.13444617784711388</v>
      </c>
    </row>
    <row r="396" spans="1:12" ht="15.6">
      <c r="A396" s="58"/>
      <c r="B396" s="55">
        <v>55</v>
      </c>
      <c r="C396" s="33"/>
      <c r="D396" s="55" t="s">
        <v>6</v>
      </c>
      <c r="E396" s="181">
        <f>E397+E398</f>
        <v>7381</v>
      </c>
      <c r="F396" s="181">
        <f t="shared" ref="F396:K396" si="242">F397+F398</f>
        <v>0</v>
      </c>
      <c r="G396" s="181">
        <f t="shared" ref="G396" si="243">G397+G398</f>
        <v>7381</v>
      </c>
      <c r="H396" s="228"/>
      <c r="I396" s="181">
        <f t="shared" si="242"/>
        <v>0</v>
      </c>
      <c r="J396" s="181">
        <f t="shared" si="242"/>
        <v>0</v>
      </c>
      <c r="K396" s="181">
        <f t="shared" si="242"/>
        <v>7381</v>
      </c>
      <c r="L396" s="216">
        <f t="shared" si="204"/>
        <v>0</v>
      </c>
    </row>
    <row r="397" spans="1:12" ht="15.6" outlineLevel="1">
      <c r="A397" s="58"/>
      <c r="B397" s="55"/>
      <c r="C397" s="33">
        <v>5504</v>
      </c>
      <c r="D397" s="33" t="s">
        <v>109</v>
      </c>
      <c r="E397" s="187">
        <v>2194</v>
      </c>
      <c r="F397" s="187"/>
      <c r="G397" s="187">
        <v>2194</v>
      </c>
      <c r="H397" s="245"/>
      <c r="I397" s="187"/>
      <c r="J397" s="187"/>
      <c r="K397" s="187">
        <v>2194</v>
      </c>
      <c r="L397" s="216">
        <f t="shared" si="204"/>
        <v>0</v>
      </c>
    </row>
    <row r="398" spans="1:12" ht="15.6" outlineLevel="1">
      <c r="A398" s="58"/>
      <c r="B398" s="55"/>
      <c r="C398" s="33">
        <v>5524</v>
      </c>
      <c r="D398" s="33" t="s">
        <v>184</v>
      </c>
      <c r="E398" s="187">
        <v>5187</v>
      </c>
      <c r="F398" s="187"/>
      <c r="G398" s="187">
        <v>5187</v>
      </c>
      <c r="H398" s="245"/>
      <c r="I398" s="187"/>
      <c r="J398" s="187"/>
      <c r="K398" s="187">
        <v>5187</v>
      </c>
      <c r="L398" s="216">
        <f t="shared" si="204"/>
        <v>0</v>
      </c>
    </row>
    <row r="399" spans="1:12" ht="15.6">
      <c r="A399" s="45" t="s">
        <v>57</v>
      </c>
      <c r="B399" s="37"/>
      <c r="C399" s="36"/>
      <c r="D399" s="53" t="s">
        <v>188</v>
      </c>
      <c r="E399" s="178">
        <f t="shared" ref="E399:I399" si="244">SUM(E400+E404)</f>
        <v>207550</v>
      </c>
      <c r="F399" s="178">
        <f t="shared" si="244"/>
        <v>0</v>
      </c>
      <c r="G399" s="178">
        <f t="shared" ref="G399" si="245">SUM(G400+G404)</f>
        <v>232855</v>
      </c>
      <c r="H399" s="252"/>
      <c r="I399" s="178">
        <f t="shared" si="244"/>
        <v>0</v>
      </c>
      <c r="J399" s="178">
        <f t="shared" ref="J399:K399" si="246">SUM(J400+J404)</f>
        <v>0</v>
      </c>
      <c r="K399" s="178">
        <f t="shared" si="246"/>
        <v>207550</v>
      </c>
      <c r="L399" s="216">
        <f t="shared" si="204"/>
        <v>0.12192242833052276</v>
      </c>
    </row>
    <row r="400" spans="1:12" ht="15.6">
      <c r="A400" s="58"/>
      <c r="B400" s="55">
        <v>50</v>
      </c>
      <c r="C400" s="33"/>
      <c r="D400" s="55" t="s">
        <v>98</v>
      </c>
      <c r="E400" s="181">
        <f t="shared" ref="E400:I400" si="247">SUM(E401:E403)</f>
        <v>145688</v>
      </c>
      <c r="F400" s="181">
        <f t="shared" si="247"/>
        <v>0</v>
      </c>
      <c r="G400" s="181">
        <f t="shared" ref="G400" si="248">SUM(G401:G403)</f>
        <v>149872</v>
      </c>
      <c r="H400" s="253"/>
      <c r="I400" s="181">
        <f t="shared" si="247"/>
        <v>0</v>
      </c>
      <c r="J400" s="181">
        <f t="shared" ref="J400:K400" si="249">SUM(J401:J403)</f>
        <v>0</v>
      </c>
      <c r="K400" s="181">
        <f t="shared" si="249"/>
        <v>145688</v>
      </c>
      <c r="L400" s="216">
        <f t="shared" si="204"/>
        <v>2.8718906155620231E-2</v>
      </c>
    </row>
    <row r="401" spans="1:14" ht="15.6" outlineLevel="1">
      <c r="A401" s="58"/>
      <c r="B401" s="55"/>
      <c r="C401" s="33">
        <v>5002</v>
      </c>
      <c r="D401" s="33" t="s">
        <v>275</v>
      </c>
      <c r="E401" s="187">
        <v>52247</v>
      </c>
      <c r="F401" s="187"/>
      <c r="G401" s="187">
        <v>49265</v>
      </c>
      <c r="H401" s="245"/>
      <c r="I401" s="187"/>
      <c r="J401" s="187"/>
      <c r="K401" s="187">
        <v>52247</v>
      </c>
      <c r="L401" s="216">
        <f t="shared" ref="L401:L466" si="250">(G401-E401)/E401</f>
        <v>-5.7075047371140927E-2</v>
      </c>
    </row>
    <row r="402" spans="1:14" ht="15.6" outlineLevel="1">
      <c r="A402" s="58"/>
      <c r="B402" s="55"/>
      <c r="C402" s="33">
        <v>5002</v>
      </c>
      <c r="D402" s="33" t="s">
        <v>189</v>
      </c>
      <c r="E402" s="187">
        <v>56701</v>
      </c>
      <c r="F402" s="187"/>
      <c r="G402" s="187">
        <v>62810</v>
      </c>
      <c r="H402" s="245"/>
      <c r="I402" s="187"/>
      <c r="J402" s="187"/>
      <c r="K402" s="187">
        <v>56701</v>
      </c>
      <c r="L402" s="216">
        <f t="shared" si="250"/>
        <v>0.10774060422214776</v>
      </c>
    </row>
    <row r="403" spans="1:14" ht="15.6" outlineLevel="1">
      <c r="A403" s="58"/>
      <c r="B403" s="55"/>
      <c r="C403" s="33">
        <v>506</v>
      </c>
      <c r="D403" s="33" t="s">
        <v>101</v>
      </c>
      <c r="E403" s="187">
        <v>36740</v>
      </c>
      <c r="F403" s="187"/>
      <c r="G403" s="187">
        <v>37797</v>
      </c>
      <c r="H403" s="245"/>
      <c r="I403" s="187"/>
      <c r="J403" s="187"/>
      <c r="K403" s="187">
        <v>36740</v>
      </c>
      <c r="L403" s="216">
        <f t="shared" si="250"/>
        <v>2.8769733260751225E-2</v>
      </c>
    </row>
    <row r="404" spans="1:14" ht="15.6">
      <c r="A404" s="58"/>
      <c r="B404" s="55">
        <v>55</v>
      </c>
      <c r="C404" s="33"/>
      <c r="D404" s="55" t="s">
        <v>6</v>
      </c>
      <c r="E404" s="181">
        <f t="shared" ref="E404:K404" si="251">SUM(E405:E417)</f>
        <v>61862</v>
      </c>
      <c r="F404" s="181">
        <f t="shared" si="251"/>
        <v>0</v>
      </c>
      <c r="G404" s="181">
        <f t="shared" ref="G404" si="252">SUM(G405:G417)</f>
        <v>82983</v>
      </c>
      <c r="H404" s="228"/>
      <c r="I404" s="181">
        <f t="shared" si="251"/>
        <v>0</v>
      </c>
      <c r="J404" s="181">
        <f t="shared" si="251"/>
        <v>0</v>
      </c>
      <c r="K404" s="181">
        <f t="shared" si="251"/>
        <v>61862</v>
      </c>
      <c r="L404" s="216">
        <f t="shared" si="250"/>
        <v>0.34142122789434548</v>
      </c>
    </row>
    <row r="405" spans="1:14" ht="15.6" outlineLevel="1">
      <c r="A405" s="58"/>
      <c r="B405" s="55"/>
      <c r="C405" s="33">
        <v>5500</v>
      </c>
      <c r="D405" s="33" t="s">
        <v>102</v>
      </c>
      <c r="E405" s="187">
        <v>2579</v>
      </c>
      <c r="F405" s="187"/>
      <c r="G405" s="187">
        <v>2600</v>
      </c>
      <c r="H405" s="245"/>
      <c r="I405" s="187"/>
      <c r="J405" s="187"/>
      <c r="K405" s="187">
        <v>2579</v>
      </c>
      <c r="L405" s="216">
        <f t="shared" si="250"/>
        <v>8.1426909654904994E-3</v>
      </c>
      <c r="M405" s="165"/>
    </row>
    <row r="406" spans="1:14" ht="15.6" outlineLevel="1">
      <c r="A406" s="58"/>
      <c r="B406" s="55"/>
      <c r="C406" s="33">
        <v>5503</v>
      </c>
      <c r="D406" s="33" t="s">
        <v>108</v>
      </c>
      <c r="E406" s="187">
        <v>1000</v>
      </c>
      <c r="F406" s="187"/>
      <c r="G406" s="187">
        <v>1000</v>
      </c>
      <c r="H406" s="245"/>
      <c r="I406" s="187"/>
      <c r="J406" s="187"/>
      <c r="K406" s="187">
        <v>1000</v>
      </c>
      <c r="L406" s="216">
        <f t="shared" si="250"/>
        <v>0</v>
      </c>
    </row>
    <row r="407" spans="1:14" ht="15.6" outlineLevel="1">
      <c r="A407" s="58"/>
      <c r="B407" s="55"/>
      <c r="C407" s="33">
        <v>5504</v>
      </c>
      <c r="D407" s="33" t="s">
        <v>109</v>
      </c>
      <c r="E407" s="187">
        <v>800</v>
      </c>
      <c r="F407" s="187"/>
      <c r="G407" s="187">
        <v>800</v>
      </c>
      <c r="H407" s="245"/>
      <c r="I407" s="187"/>
      <c r="J407" s="187"/>
      <c r="K407" s="187">
        <v>800</v>
      </c>
      <c r="L407" s="216">
        <f t="shared" si="250"/>
        <v>0</v>
      </c>
    </row>
    <row r="408" spans="1:14" ht="15.6" outlineLevel="1">
      <c r="A408" s="58"/>
      <c r="B408" s="32"/>
      <c r="C408" s="33">
        <v>5511</v>
      </c>
      <c r="D408" s="57" t="s">
        <v>160</v>
      </c>
      <c r="E408" s="187">
        <v>21328</v>
      </c>
      <c r="F408" s="187"/>
      <c r="G408" s="187">
        <v>21328</v>
      </c>
      <c r="H408" s="245"/>
      <c r="I408" s="187"/>
      <c r="J408" s="187"/>
      <c r="K408" s="187">
        <v>21328</v>
      </c>
      <c r="L408" s="216">
        <f t="shared" si="250"/>
        <v>0</v>
      </c>
    </row>
    <row r="409" spans="1:14" s="166" customFormat="1" ht="15.6" outlineLevel="1">
      <c r="A409" s="183"/>
      <c r="B409" s="172"/>
      <c r="C409" s="173">
        <v>5512</v>
      </c>
      <c r="D409" s="182" t="s">
        <v>157</v>
      </c>
      <c r="E409" s="187">
        <v>0</v>
      </c>
      <c r="F409" s="187"/>
      <c r="G409" s="187">
        <v>505</v>
      </c>
      <c r="H409" s="245"/>
      <c r="I409" s="187"/>
      <c r="J409" s="187"/>
      <c r="K409" s="187"/>
      <c r="L409" s="216" t="e">
        <f t="shared" si="250"/>
        <v>#DIV/0!</v>
      </c>
    </row>
    <row r="410" spans="1:14" ht="15.6" outlineLevel="1">
      <c r="A410" s="58"/>
      <c r="B410" s="32"/>
      <c r="C410" s="33">
        <v>5513</v>
      </c>
      <c r="D410" s="57" t="s">
        <v>110</v>
      </c>
      <c r="E410" s="187">
        <v>1000</v>
      </c>
      <c r="F410" s="187"/>
      <c r="G410" s="187">
        <v>1000</v>
      </c>
      <c r="H410" s="245"/>
      <c r="I410" s="187"/>
      <c r="J410" s="187"/>
      <c r="K410" s="187">
        <v>1000</v>
      </c>
      <c r="L410" s="216">
        <f t="shared" si="250"/>
        <v>0</v>
      </c>
    </row>
    <row r="411" spans="1:14" ht="15.6" outlineLevel="1">
      <c r="A411" s="58"/>
      <c r="B411" s="55"/>
      <c r="C411" s="33">
        <v>5514</v>
      </c>
      <c r="D411" s="57" t="s">
        <v>111</v>
      </c>
      <c r="E411" s="187">
        <v>7625</v>
      </c>
      <c r="F411" s="187"/>
      <c r="G411" s="187">
        <v>7625</v>
      </c>
      <c r="H411" s="245"/>
      <c r="I411" s="187"/>
      <c r="J411" s="187"/>
      <c r="K411" s="187">
        <v>7625</v>
      </c>
      <c r="L411" s="216">
        <f t="shared" si="250"/>
        <v>0</v>
      </c>
    </row>
    <row r="412" spans="1:14" ht="15.6" outlineLevel="1">
      <c r="A412" s="58"/>
      <c r="B412" s="32"/>
      <c r="C412" s="33">
        <v>5515</v>
      </c>
      <c r="D412" s="57" t="s">
        <v>156</v>
      </c>
      <c r="E412" s="187">
        <v>5620</v>
      </c>
      <c r="F412" s="187"/>
      <c r="G412" s="187">
        <v>5620</v>
      </c>
      <c r="H412" s="245"/>
      <c r="I412" s="187"/>
      <c r="J412" s="187"/>
      <c r="K412" s="187">
        <v>5620</v>
      </c>
      <c r="L412" s="216">
        <f t="shared" si="250"/>
        <v>0</v>
      </c>
    </row>
    <row r="413" spans="1:14" ht="15.6" outlineLevel="1">
      <c r="A413" s="58"/>
      <c r="B413" s="32"/>
      <c r="C413" s="33">
        <v>5522</v>
      </c>
      <c r="D413" s="57" t="s">
        <v>386</v>
      </c>
      <c r="E413" s="187">
        <v>50</v>
      </c>
      <c r="F413" s="187"/>
      <c r="G413" s="187">
        <v>100</v>
      </c>
      <c r="H413" s="245"/>
      <c r="I413" s="187"/>
      <c r="J413" s="187"/>
      <c r="K413" s="187">
        <v>50</v>
      </c>
      <c r="L413" s="216">
        <f t="shared" si="250"/>
        <v>1</v>
      </c>
    </row>
    <row r="414" spans="1:14" ht="15.6" outlineLevel="1">
      <c r="A414" s="58"/>
      <c r="B414" s="55"/>
      <c r="C414" s="33">
        <v>5524</v>
      </c>
      <c r="D414" s="57" t="s">
        <v>184</v>
      </c>
      <c r="E414" s="187">
        <v>8000</v>
      </c>
      <c r="F414" s="187"/>
      <c r="G414" s="187">
        <v>8000</v>
      </c>
      <c r="H414" s="245"/>
      <c r="I414" s="187"/>
      <c r="J414" s="187"/>
      <c r="K414" s="187">
        <v>8000</v>
      </c>
      <c r="L414" s="216">
        <f t="shared" si="250"/>
        <v>0</v>
      </c>
      <c r="N414" s="165"/>
    </row>
    <row r="415" spans="1:14" ht="15.6" outlineLevel="1">
      <c r="A415" s="58"/>
      <c r="B415" s="55"/>
      <c r="C415" s="33">
        <v>5525</v>
      </c>
      <c r="D415" s="57" t="s">
        <v>169</v>
      </c>
      <c r="E415" s="187">
        <v>5260</v>
      </c>
      <c r="F415" s="187"/>
      <c r="G415" s="187">
        <v>5260</v>
      </c>
      <c r="H415" s="245"/>
      <c r="I415" s="187"/>
      <c r="J415" s="187"/>
      <c r="K415" s="187">
        <v>5260</v>
      </c>
      <c r="L415" s="216">
        <f t="shared" si="250"/>
        <v>0</v>
      </c>
      <c r="N415" s="165"/>
    </row>
    <row r="416" spans="1:14" s="166" customFormat="1" ht="15.6" outlineLevel="1">
      <c r="A416" s="183"/>
      <c r="B416" s="180"/>
      <c r="C416" s="173"/>
      <c r="D416" s="182" t="s">
        <v>484</v>
      </c>
      <c r="E416" s="187"/>
      <c r="F416" s="187"/>
      <c r="G416" s="187">
        <v>20545</v>
      </c>
      <c r="H416" s="245"/>
      <c r="I416" s="187"/>
      <c r="J416" s="187"/>
      <c r="K416" s="187"/>
      <c r="L416" s="216"/>
      <c r="M416" s="166" t="s">
        <v>488</v>
      </c>
      <c r="N416" s="199"/>
    </row>
    <row r="417" spans="1:12" ht="15.6" outlineLevel="1">
      <c r="A417" s="58"/>
      <c r="B417" s="55"/>
      <c r="C417" s="33">
        <v>5540</v>
      </c>
      <c r="D417" s="57" t="s">
        <v>191</v>
      </c>
      <c r="E417" s="187">
        <v>8600</v>
      </c>
      <c r="F417" s="187"/>
      <c r="G417" s="187">
        <v>8600</v>
      </c>
      <c r="H417" s="245"/>
      <c r="I417" s="187"/>
      <c r="J417" s="187"/>
      <c r="K417" s="187">
        <v>8600</v>
      </c>
      <c r="L417" s="216">
        <f t="shared" si="250"/>
        <v>0</v>
      </c>
    </row>
    <row r="418" spans="1:12" ht="15.6">
      <c r="A418" s="45" t="s">
        <v>57</v>
      </c>
      <c r="B418" s="37"/>
      <c r="C418" s="36"/>
      <c r="D418" s="51" t="s">
        <v>264</v>
      </c>
      <c r="E418" s="178">
        <f t="shared" ref="E418:K418" si="253">SUM(E419)</f>
        <v>2088</v>
      </c>
      <c r="F418" s="178">
        <f t="shared" si="253"/>
        <v>0</v>
      </c>
      <c r="G418" s="178">
        <f t="shared" si="253"/>
        <v>3168</v>
      </c>
      <c r="H418" s="252"/>
      <c r="I418" s="178">
        <f t="shared" si="253"/>
        <v>0</v>
      </c>
      <c r="J418" s="178">
        <f t="shared" si="253"/>
        <v>0</v>
      </c>
      <c r="K418" s="178">
        <f t="shared" si="253"/>
        <v>2088</v>
      </c>
      <c r="L418" s="216">
        <f t="shared" si="250"/>
        <v>0.51724137931034486</v>
      </c>
    </row>
    <row r="419" spans="1:12" ht="15.6">
      <c r="A419" s="58"/>
      <c r="B419" s="55">
        <v>55</v>
      </c>
      <c r="C419" s="33"/>
      <c r="D419" s="60" t="s">
        <v>6</v>
      </c>
      <c r="E419" s="181">
        <f t="shared" ref="E419:K419" si="254">SUM(E420)</f>
        <v>2088</v>
      </c>
      <c r="F419" s="181">
        <f t="shared" si="254"/>
        <v>0</v>
      </c>
      <c r="G419" s="181">
        <f t="shared" si="254"/>
        <v>3168</v>
      </c>
      <c r="H419" s="253"/>
      <c r="I419" s="181">
        <f t="shared" si="254"/>
        <v>0</v>
      </c>
      <c r="J419" s="181">
        <f t="shared" si="254"/>
        <v>0</v>
      </c>
      <c r="K419" s="181">
        <f t="shared" si="254"/>
        <v>2088</v>
      </c>
      <c r="L419" s="216">
        <f t="shared" si="250"/>
        <v>0.51724137931034486</v>
      </c>
    </row>
    <row r="420" spans="1:12" ht="15.6" outlineLevel="1">
      <c r="A420" s="58"/>
      <c r="B420" s="55"/>
      <c r="C420" s="33">
        <v>5524</v>
      </c>
      <c r="D420" s="57" t="s">
        <v>185</v>
      </c>
      <c r="E420" s="187">
        <v>2088</v>
      </c>
      <c r="F420" s="187"/>
      <c r="G420" s="187">
        <v>3168</v>
      </c>
      <c r="H420" s="253"/>
      <c r="I420" s="187"/>
      <c r="J420" s="187"/>
      <c r="K420" s="187">
        <v>2088</v>
      </c>
      <c r="L420" s="216">
        <f t="shared" si="250"/>
        <v>0.51724137931034486</v>
      </c>
    </row>
    <row r="421" spans="1:12" ht="15.6">
      <c r="A421" s="45" t="s">
        <v>28</v>
      </c>
      <c r="B421" s="30"/>
      <c r="C421" s="30"/>
      <c r="D421" s="31" t="s">
        <v>192</v>
      </c>
      <c r="E421" s="171">
        <f t="shared" ref="E421:K421" si="255">SUM(E422)</f>
        <v>18124</v>
      </c>
      <c r="F421" s="171">
        <f t="shared" si="255"/>
        <v>0</v>
      </c>
      <c r="G421" s="171">
        <f t="shared" si="255"/>
        <v>25300</v>
      </c>
      <c r="H421" s="252"/>
      <c r="I421" s="171">
        <f t="shared" si="255"/>
        <v>0</v>
      </c>
      <c r="J421" s="171">
        <f t="shared" si="255"/>
        <v>0</v>
      </c>
      <c r="K421" s="171">
        <f t="shared" si="255"/>
        <v>18124</v>
      </c>
      <c r="L421" s="216">
        <f t="shared" si="250"/>
        <v>0.39593908629441626</v>
      </c>
    </row>
    <row r="422" spans="1:12" ht="15.6">
      <c r="A422" s="58"/>
      <c r="B422" s="55">
        <v>55</v>
      </c>
      <c r="C422" s="55"/>
      <c r="D422" s="55" t="s">
        <v>6</v>
      </c>
      <c r="E422" s="181">
        <f t="shared" ref="E422:K422" si="256">SUM(E423)</f>
        <v>18124</v>
      </c>
      <c r="F422" s="181">
        <f t="shared" si="256"/>
        <v>0</v>
      </c>
      <c r="G422" s="181">
        <f t="shared" si="256"/>
        <v>25300</v>
      </c>
      <c r="H422" s="253"/>
      <c r="I422" s="181">
        <f t="shared" si="256"/>
        <v>0</v>
      </c>
      <c r="J422" s="181">
        <f t="shared" si="256"/>
        <v>0</v>
      </c>
      <c r="K422" s="181">
        <f t="shared" si="256"/>
        <v>18124</v>
      </c>
      <c r="L422" s="216">
        <f t="shared" si="250"/>
        <v>0.39593908629441626</v>
      </c>
    </row>
    <row r="423" spans="1:12" ht="15.6" outlineLevel="1">
      <c r="A423" s="58"/>
      <c r="B423" s="55"/>
      <c r="C423" s="33">
        <v>5524</v>
      </c>
      <c r="D423" s="33" t="s">
        <v>185</v>
      </c>
      <c r="E423" s="187">
        <v>18124</v>
      </c>
      <c r="F423" s="187"/>
      <c r="G423" s="187">
        <v>25300</v>
      </c>
      <c r="H423" s="253"/>
      <c r="I423" s="187"/>
      <c r="J423" s="187"/>
      <c r="K423" s="187">
        <v>18124</v>
      </c>
      <c r="L423" s="216">
        <f t="shared" si="250"/>
        <v>0.39593908629441626</v>
      </c>
    </row>
    <row r="424" spans="1:12" ht="15.6">
      <c r="A424" s="45" t="s">
        <v>58</v>
      </c>
      <c r="B424" s="37"/>
      <c r="C424" s="36"/>
      <c r="D424" s="53" t="s">
        <v>193</v>
      </c>
      <c r="E424" s="178">
        <f t="shared" ref="E424:K424" si="257">SUM(E425)</f>
        <v>2085</v>
      </c>
      <c r="F424" s="178">
        <f t="shared" si="257"/>
        <v>0</v>
      </c>
      <c r="G424" s="178">
        <f t="shared" si="257"/>
        <v>725</v>
      </c>
      <c r="H424" s="252"/>
      <c r="I424" s="178">
        <f t="shared" si="257"/>
        <v>0</v>
      </c>
      <c r="J424" s="178">
        <f t="shared" si="257"/>
        <v>0</v>
      </c>
      <c r="K424" s="178">
        <f t="shared" si="257"/>
        <v>2085</v>
      </c>
      <c r="L424" s="216">
        <f t="shared" si="250"/>
        <v>-0.65227817745803363</v>
      </c>
    </row>
    <row r="425" spans="1:12" ht="15.6">
      <c r="A425" s="58"/>
      <c r="B425" s="55">
        <v>55</v>
      </c>
      <c r="C425" s="33"/>
      <c r="D425" s="55" t="s">
        <v>6</v>
      </c>
      <c r="E425" s="181">
        <f t="shared" ref="E425:K425" si="258">SUM(E426)</f>
        <v>2085</v>
      </c>
      <c r="F425" s="181">
        <f t="shared" si="258"/>
        <v>0</v>
      </c>
      <c r="G425" s="181">
        <f t="shared" si="258"/>
        <v>725</v>
      </c>
      <c r="H425" s="253"/>
      <c r="I425" s="181">
        <f t="shared" si="258"/>
        <v>0</v>
      </c>
      <c r="J425" s="181">
        <f t="shared" si="258"/>
        <v>0</v>
      </c>
      <c r="K425" s="181">
        <f t="shared" si="258"/>
        <v>2085</v>
      </c>
      <c r="L425" s="216">
        <f t="shared" si="250"/>
        <v>-0.65227817745803363</v>
      </c>
    </row>
    <row r="426" spans="1:12" ht="15.6" outlineLevel="1">
      <c r="A426" s="58"/>
      <c r="B426" s="55"/>
      <c r="C426" s="33">
        <v>5524</v>
      </c>
      <c r="D426" s="33" t="s">
        <v>185</v>
      </c>
      <c r="E426" s="187">
        <v>2085</v>
      </c>
      <c r="F426" s="187"/>
      <c r="G426" s="187">
        <v>725</v>
      </c>
      <c r="H426" s="253"/>
      <c r="I426" s="187"/>
      <c r="J426" s="187"/>
      <c r="K426" s="187">
        <v>2085</v>
      </c>
      <c r="L426" s="216">
        <f t="shared" si="250"/>
        <v>-0.65227817745803363</v>
      </c>
    </row>
    <row r="427" spans="1:12" s="166" customFormat="1" ht="31.2" outlineLevel="1">
      <c r="A427" s="29" t="s">
        <v>427</v>
      </c>
      <c r="B427" s="30"/>
      <c r="C427" s="30"/>
      <c r="D427" s="240" t="s">
        <v>428</v>
      </c>
      <c r="E427" s="178">
        <f>E428</f>
        <v>5460</v>
      </c>
      <c r="F427" s="178">
        <f>F428</f>
        <v>0</v>
      </c>
      <c r="G427" s="178">
        <f>G428</f>
        <v>5460</v>
      </c>
      <c r="H427" s="252"/>
      <c r="I427" s="178">
        <f>I428</f>
        <v>0</v>
      </c>
      <c r="J427" s="178">
        <f t="shared" ref="J427:K427" si="259">J428</f>
        <v>0</v>
      </c>
      <c r="K427" s="178">
        <f t="shared" si="259"/>
        <v>5460</v>
      </c>
      <c r="L427" s="216">
        <f t="shared" si="250"/>
        <v>0</v>
      </c>
    </row>
    <row r="428" spans="1:12" s="166" customFormat="1" ht="15.6" outlineLevel="1">
      <c r="A428" s="184"/>
      <c r="B428" s="48">
        <v>41</v>
      </c>
      <c r="C428" s="48"/>
      <c r="D428" s="48" t="s">
        <v>197</v>
      </c>
      <c r="E428" s="291">
        <f t="shared" ref="E428:K428" si="260">SUM(E429)</f>
        <v>5460</v>
      </c>
      <c r="F428" s="291">
        <f t="shared" si="260"/>
        <v>0</v>
      </c>
      <c r="G428" s="291">
        <f t="shared" si="260"/>
        <v>5460</v>
      </c>
      <c r="H428" s="248"/>
      <c r="I428" s="179">
        <f t="shared" si="260"/>
        <v>0</v>
      </c>
      <c r="J428" s="179">
        <f t="shared" si="260"/>
        <v>0</v>
      </c>
      <c r="K428" s="179">
        <f t="shared" si="260"/>
        <v>5460</v>
      </c>
      <c r="L428" s="216">
        <f t="shared" si="250"/>
        <v>0</v>
      </c>
    </row>
    <row r="429" spans="1:12" s="166" customFormat="1" ht="15.6" outlineLevel="1">
      <c r="A429" s="184"/>
      <c r="B429" s="48"/>
      <c r="C429" s="174">
        <v>4134</v>
      </c>
      <c r="D429" s="174" t="s">
        <v>443</v>
      </c>
      <c r="E429" s="272">
        <v>5460</v>
      </c>
      <c r="F429" s="272"/>
      <c r="G429" s="272">
        <v>5460</v>
      </c>
      <c r="H429" s="248"/>
      <c r="I429" s="187"/>
      <c r="J429" s="187"/>
      <c r="K429" s="187">
        <v>5460</v>
      </c>
      <c r="L429" s="216">
        <f t="shared" si="250"/>
        <v>0</v>
      </c>
    </row>
    <row r="430" spans="1:12" s="166" customFormat="1" ht="46.8" outlineLevel="1">
      <c r="A430" s="29" t="s">
        <v>429</v>
      </c>
      <c r="B430" s="30"/>
      <c r="C430" s="30"/>
      <c r="D430" s="240" t="s">
        <v>430</v>
      </c>
      <c r="E430" s="178">
        <f>E431</f>
        <v>2500</v>
      </c>
      <c r="F430" s="178">
        <f>F431</f>
        <v>0</v>
      </c>
      <c r="G430" s="178">
        <f>G431</f>
        <v>2500</v>
      </c>
      <c r="H430" s="252"/>
      <c r="I430" s="178">
        <f>I431</f>
        <v>0</v>
      </c>
      <c r="J430" s="178">
        <f t="shared" ref="J430:K430" si="261">J431</f>
        <v>0</v>
      </c>
      <c r="K430" s="178">
        <f t="shared" si="261"/>
        <v>2500</v>
      </c>
      <c r="L430" s="216">
        <f t="shared" si="250"/>
        <v>0</v>
      </c>
    </row>
    <row r="431" spans="1:12" s="166" customFormat="1" ht="15.6" outlineLevel="1">
      <c r="A431" s="183"/>
      <c r="B431" s="180">
        <v>55</v>
      </c>
      <c r="C431" s="180"/>
      <c r="D431" s="180" t="s">
        <v>6</v>
      </c>
      <c r="E431" s="181">
        <f t="shared" ref="E431:K431" si="262">SUM(E432)</f>
        <v>2500</v>
      </c>
      <c r="F431" s="181">
        <f t="shared" si="262"/>
        <v>0</v>
      </c>
      <c r="G431" s="181">
        <f t="shared" si="262"/>
        <v>2500</v>
      </c>
      <c r="H431" s="253"/>
      <c r="I431" s="181">
        <f t="shared" si="262"/>
        <v>0</v>
      </c>
      <c r="J431" s="181">
        <f t="shared" si="262"/>
        <v>0</v>
      </c>
      <c r="K431" s="181">
        <f t="shared" si="262"/>
        <v>2500</v>
      </c>
      <c r="L431" s="216">
        <f t="shared" si="250"/>
        <v>0</v>
      </c>
    </row>
    <row r="432" spans="1:12" s="166" customFormat="1" ht="15.6" outlineLevel="1">
      <c r="A432" s="183"/>
      <c r="B432" s="180"/>
      <c r="C432" s="173">
        <v>5524</v>
      </c>
      <c r="D432" s="173" t="s">
        <v>199</v>
      </c>
      <c r="E432" s="272">
        <v>2500</v>
      </c>
      <c r="F432" s="272"/>
      <c r="G432" s="272">
        <v>2500</v>
      </c>
      <c r="H432" s="253"/>
      <c r="I432" s="187"/>
      <c r="J432" s="187"/>
      <c r="K432" s="187">
        <v>2500</v>
      </c>
      <c r="L432" s="216">
        <f t="shared" si="250"/>
        <v>0</v>
      </c>
    </row>
    <row r="433" spans="1:14" s="166" customFormat="1" ht="15.6" outlineLevel="1">
      <c r="A433" s="183"/>
      <c r="B433" s="180"/>
      <c r="C433" s="173"/>
      <c r="D433" s="173"/>
      <c r="E433" s="272"/>
      <c r="F433" s="272"/>
      <c r="G433" s="272"/>
      <c r="H433" s="245"/>
      <c r="I433" s="187"/>
      <c r="J433" s="187"/>
      <c r="K433" s="187"/>
      <c r="L433" s="216" t="e">
        <f t="shared" si="250"/>
        <v>#DIV/0!</v>
      </c>
    </row>
    <row r="434" spans="1:14" s="166" customFormat="1" ht="31.2" outlineLevel="1">
      <c r="A434" s="29" t="s">
        <v>424</v>
      </c>
      <c r="B434" s="30"/>
      <c r="C434" s="30"/>
      <c r="D434" s="237" t="s">
        <v>425</v>
      </c>
      <c r="E434" s="171">
        <f t="shared" ref="E434:K434" si="263">SUM(E435)</f>
        <v>26586</v>
      </c>
      <c r="F434" s="171">
        <f t="shared" si="263"/>
        <v>0</v>
      </c>
      <c r="G434" s="171">
        <f t="shared" si="263"/>
        <v>36145</v>
      </c>
      <c r="H434" s="252"/>
      <c r="I434" s="171">
        <f t="shared" si="263"/>
        <v>0</v>
      </c>
      <c r="J434" s="171">
        <f t="shared" si="263"/>
        <v>0</v>
      </c>
      <c r="K434" s="171">
        <f t="shared" si="263"/>
        <v>26586</v>
      </c>
      <c r="L434" s="216">
        <f t="shared" si="250"/>
        <v>0.35955013917099227</v>
      </c>
    </row>
    <row r="435" spans="1:14" s="166" customFormat="1" ht="15.6" outlineLevel="1">
      <c r="A435" s="183"/>
      <c r="B435" s="180">
        <v>55</v>
      </c>
      <c r="C435" s="180"/>
      <c r="D435" s="180" t="s">
        <v>6</v>
      </c>
      <c r="E435" s="181">
        <f t="shared" ref="E435:G435" si="264">SUM(E436:E437)</f>
        <v>26586</v>
      </c>
      <c r="F435" s="181">
        <f t="shared" si="264"/>
        <v>0</v>
      </c>
      <c r="G435" s="181">
        <f t="shared" si="264"/>
        <v>36145</v>
      </c>
      <c r="H435" s="253"/>
      <c r="I435" s="181">
        <f t="shared" ref="I435:K435" si="265">SUM(I436:I437)</f>
        <v>0</v>
      </c>
      <c r="J435" s="181">
        <f t="shared" si="265"/>
        <v>0</v>
      </c>
      <c r="K435" s="181">
        <f t="shared" si="265"/>
        <v>26586</v>
      </c>
      <c r="L435" s="216">
        <f t="shared" si="250"/>
        <v>0.35955013917099227</v>
      </c>
    </row>
    <row r="436" spans="1:14" s="166" customFormat="1" ht="15.6" outlineLevel="1">
      <c r="A436" s="183"/>
      <c r="B436" s="180"/>
      <c r="C436" s="173">
        <v>5524</v>
      </c>
      <c r="D436" s="173" t="s">
        <v>378</v>
      </c>
      <c r="E436" s="209">
        <v>25857</v>
      </c>
      <c r="F436" s="209"/>
      <c r="G436" s="209">
        <v>36145</v>
      </c>
      <c r="H436" s="253"/>
      <c r="I436" s="197"/>
      <c r="J436" s="197"/>
      <c r="K436" s="197">
        <v>25857</v>
      </c>
      <c r="L436" s="216">
        <f t="shared" si="250"/>
        <v>0.39788065127431643</v>
      </c>
    </row>
    <row r="437" spans="1:14" s="166" customFormat="1" ht="15.6" outlineLevel="1">
      <c r="A437" s="183"/>
      <c r="B437" s="180"/>
      <c r="C437" s="173">
        <v>5524</v>
      </c>
      <c r="D437" s="173" t="s">
        <v>379</v>
      </c>
      <c r="E437" s="272">
        <v>729</v>
      </c>
      <c r="F437" s="272"/>
      <c r="G437" s="272"/>
      <c r="H437" s="253"/>
      <c r="I437" s="187"/>
      <c r="J437" s="187"/>
      <c r="K437" s="187">
        <v>729</v>
      </c>
      <c r="L437" s="216">
        <f t="shared" si="250"/>
        <v>-1</v>
      </c>
    </row>
    <row r="438" spans="1:14" s="166" customFormat="1" ht="15.6" outlineLevel="1">
      <c r="A438" s="183"/>
      <c r="B438" s="180"/>
      <c r="C438" s="173"/>
      <c r="D438" s="173"/>
      <c r="E438" s="239"/>
      <c r="F438" s="239"/>
      <c r="G438" s="239"/>
      <c r="H438" s="245"/>
      <c r="I438" s="187"/>
      <c r="J438" s="187"/>
      <c r="K438" s="187"/>
      <c r="L438" s="216" t="e">
        <f t="shared" si="250"/>
        <v>#DIV/0!</v>
      </c>
    </row>
    <row r="439" spans="1:14" ht="15.6">
      <c r="A439" s="29" t="s">
        <v>29</v>
      </c>
      <c r="B439" s="30"/>
      <c r="C439" s="30"/>
      <c r="D439" s="31" t="s">
        <v>194</v>
      </c>
      <c r="E439" s="171">
        <f t="shared" ref="E439:I439" si="266">SUM(E440+E443)</f>
        <v>27915</v>
      </c>
      <c r="F439" s="171">
        <f t="shared" si="266"/>
        <v>0</v>
      </c>
      <c r="G439" s="171">
        <f t="shared" ref="G439" si="267">SUM(G440+G443)</f>
        <v>27900</v>
      </c>
      <c r="H439" s="252"/>
      <c r="I439" s="171">
        <f t="shared" si="266"/>
        <v>0</v>
      </c>
      <c r="J439" s="171">
        <f t="shared" ref="J439:K439" si="268">SUM(J440+J443)</f>
        <v>0</v>
      </c>
      <c r="K439" s="171">
        <f t="shared" si="268"/>
        <v>27915</v>
      </c>
      <c r="L439" s="216">
        <f t="shared" si="250"/>
        <v>-5.3734551316496511E-4</v>
      </c>
    </row>
    <row r="440" spans="1:14" ht="15.6">
      <c r="A440" s="6"/>
      <c r="B440" s="32">
        <v>50</v>
      </c>
      <c r="C440" s="32"/>
      <c r="D440" s="56" t="s">
        <v>98</v>
      </c>
      <c r="E440" s="167">
        <f t="shared" ref="E440:I440" si="269">SUM(E441:E442)</f>
        <v>6615</v>
      </c>
      <c r="F440" s="167">
        <f t="shared" si="269"/>
        <v>0</v>
      </c>
      <c r="G440" s="167">
        <f t="shared" ref="G440" si="270">SUM(G441:G442)</f>
        <v>6600</v>
      </c>
      <c r="H440" s="253"/>
      <c r="I440" s="167">
        <f t="shared" si="269"/>
        <v>0</v>
      </c>
      <c r="J440" s="167">
        <f t="shared" ref="J440:K440" si="271">SUM(J441:J442)</f>
        <v>0</v>
      </c>
      <c r="K440" s="167">
        <f t="shared" si="271"/>
        <v>6615</v>
      </c>
      <c r="L440" s="216">
        <f t="shared" si="250"/>
        <v>-2.2675736961451248E-3</v>
      </c>
    </row>
    <row r="441" spans="1:14" ht="15.6" outlineLevel="1">
      <c r="A441" s="6"/>
      <c r="B441" s="32"/>
      <c r="C441" s="33">
        <v>5002</v>
      </c>
      <c r="D441" s="57" t="s">
        <v>195</v>
      </c>
      <c r="E441" s="187">
        <v>4944</v>
      </c>
      <c r="F441" s="187"/>
      <c r="G441" s="187">
        <v>4933</v>
      </c>
      <c r="H441" s="258"/>
      <c r="I441" s="187"/>
      <c r="J441" s="187"/>
      <c r="K441" s="187">
        <v>4944</v>
      </c>
      <c r="L441" s="216">
        <f t="shared" si="250"/>
        <v>-2.2249190938511327E-3</v>
      </c>
    </row>
    <row r="442" spans="1:14" ht="15.6" outlineLevel="1">
      <c r="A442" s="6"/>
      <c r="B442" s="32"/>
      <c r="C442" s="33">
        <v>506</v>
      </c>
      <c r="D442" s="57" t="s">
        <v>101</v>
      </c>
      <c r="E442" s="187">
        <v>1671</v>
      </c>
      <c r="F442" s="187"/>
      <c r="G442" s="187">
        <v>1667</v>
      </c>
      <c r="H442" s="258"/>
      <c r="I442" s="187"/>
      <c r="J442" s="187"/>
      <c r="K442" s="187">
        <v>1671</v>
      </c>
      <c r="L442" s="216">
        <f t="shared" si="250"/>
        <v>-2.3937761819269898E-3</v>
      </c>
    </row>
    <row r="443" spans="1:14" ht="15.6">
      <c r="A443" s="6"/>
      <c r="B443" s="32">
        <v>55</v>
      </c>
      <c r="C443" s="32"/>
      <c r="D443" s="56" t="s">
        <v>6</v>
      </c>
      <c r="E443" s="167">
        <f t="shared" ref="E443:K443" si="272">SUM(E444:E445)</f>
        <v>21300</v>
      </c>
      <c r="F443" s="167">
        <f t="shared" si="272"/>
        <v>0</v>
      </c>
      <c r="G443" s="167">
        <f t="shared" ref="G443" si="273">SUM(G444:G445)</f>
        <v>21300</v>
      </c>
      <c r="H443" s="253"/>
      <c r="I443" s="167">
        <f t="shared" si="272"/>
        <v>0</v>
      </c>
      <c r="J443" s="167">
        <f t="shared" si="272"/>
        <v>0</v>
      </c>
      <c r="K443" s="167">
        <f t="shared" si="272"/>
        <v>21300</v>
      </c>
      <c r="L443" s="216">
        <f t="shared" si="250"/>
        <v>0</v>
      </c>
    </row>
    <row r="444" spans="1:14" ht="15.6" outlineLevel="1">
      <c r="A444" s="6"/>
      <c r="B444" s="32"/>
      <c r="C444" s="33">
        <v>5513</v>
      </c>
      <c r="D444" s="57" t="s">
        <v>110</v>
      </c>
      <c r="E444" s="187">
        <v>11300</v>
      </c>
      <c r="F444" s="187"/>
      <c r="G444" s="187">
        <v>11300</v>
      </c>
      <c r="H444" s="258"/>
      <c r="I444" s="187"/>
      <c r="J444" s="187"/>
      <c r="K444" s="187">
        <v>11300</v>
      </c>
      <c r="L444" s="216">
        <f t="shared" si="250"/>
        <v>0</v>
      </c>
      <c r="N444" s="204"/>
    </row>
    <row r="445" spans="1:14" ht="15.6" outlineLevel="1">
      <c r="A445" s="6"/>
      <c r="B445" s="32"/>
      <c r="C445" s="33">
        <v>5540</v>
      </c>
      <c r="D445" s="57" t="s">
        <v>196</v>
      </c>
      <c r="E445" s="187">
        <v>10000</v>
      </c>
      <c r="F445" s="187"/>
      <c r="G445" s="187">
        <v>10000</v>
      </c>
      <c r="H445" s="258"/>
      <c r="I445" s="187"/>
      <c r="J445" s="187"/>
      <c r="K445" s="187">
        <v>10000</v>
      </c>
      <c r="L445" s="216">
        <f t="shared" si="250"/>
        <v>0</v>
      </c>
    </row>
    <row r="446" spans="1:14" ht="15.6">
      <c r="A446" s="29" t="s">
        <v>30</v>
      </c>
      <c r="B446" s="30"/>
      <c r="C446" s="30"/>
      <c r="D446" s="31" t="s">
        <v>242</v>
      </c>
      <c r="E446" s="171">
        <f t="shared" ref="E446:I446" si="274">SUM(E447+E450)</f>
        <v>56446</v>
      </c>
      <c r="F446" s="171">
        <f t="shared" si="274"/>
        <v>0</v>
      </c>
      <c r="G446" s="171">
        <f t="shared" ref="G446" si="275">SUM(G447+G450)</f>
        <v>59636</v>
      </c>
      <c r="H446" s="252"/>
      <c r="I446" s="171">
        <f t="shared" si="274"/>
        <v>0</v>
      </c>
      <c r="J446" s="171">
        <f t="shared" ref="J446:K446" si="276">SUM(J447+J450)</f>
        <v>0</v>
      </c>
      <c r="K446" s="171">
        <f t="shared" si="276"/>
        <v>56446</v>
      </c>
      <c r="L446" s="216">
        <f t="shared" si="250"/>
        <v>5.6514190553803634E-2</v>
      </c>
    </row>
    <row r="447" spans="1:14" ht="15.6">
      <c r="A447" s="59"/>
      <c r="B447" s="48">
        <v>50</v>
      </c>
      <c r="C447" s="48"/>
      <c r="D447" s="49" t="s">
        <v>98</v>
      </c>
      <c r="E447" s="200">
        <f t="shared" ref="E447:I447" si="277">SUM(E448:E449)</f>
        <v>33841</v>
      </c>
      <c r="F447" s="200">
        <f t="shared" si="277"/>
        <v>0</v>
      </c>
      <c r="G447" s="200">
        <f t="shared" ref="G447" si="278">SUM(G448:G449)</f>
        <v>34906</v>
      </c>
      <c r="H447" s="228"/>
      <c r="I447" s="200">
        <f t="shared" si="277"/>
        <v>0</v>
      </c>
      <c r="J447" s="200">
        <f t="shared" ref="J447:K447" si="279">SUM(J448:J449)</f>
        <v>0</v>
      </c>
      <c r="K447" s="200">
        <f t="shared" si="279"/>
        <v>33841</v>
      </c>
      <c r="L447" s="216">
        <f t="shared" si="250"/>
        <v>3.1470701220413108E-2</v>
      </c>
    </row>
    <row r="448" spans="1:14" ht="15.6" outlineLevel="1">
      <c r="A448" s="59"/>
      <c r="B448" s="48"/>
      <c r="C448" s="35">
        <v>5002</v>
      </c>
      <c r="D448" s="50" t="s">
        <v>120</v>
      </c>
      <c r="E448" s="187">
        <v>25292</v>
      </c>
      <c r="F448" s="187"/>
      <c r="G448" s="187">
        <v>26088</v>
      </c>
      <c r="H448" s="245"/>
      <c r="I448" s="187"/>
      <c r="J448" s="187"/>
      <c r="K448" s="187">
        <v>25292</v>
      </c>
      <c r="L448" s="216">
        <f t="shared" si="250"/>
        <v>3.1472402340661079E-2</v>
      </c>
    </row>
    <row r="449" spans="1:12" ht="15.6" outlineLevel="1">
      <c r="A449" s="59"/>
      <c r="B449" s="48"/>
      <c r="C449" s="35">
        <v>506</v>
      </c>
      <c r="D449" s="50" t="s">
        <v>101</v>
      </c>
      <c r="E449" s="187">
        <v>8549</v>
      </c>
      <c r="F449" s="187"/>
      <c r="G449" s="187">
        <v>8818</v>
      </c>
      <c r="H449" s="245"/>
      <c r="I449" s="187"/>
      <c r="J449" s="187"/>
      <c r="K449" s="187">
        <v>8549</v>
      </c>
      <c r="L449" s="216">
        <f t="shared" si="250"/>
        <v>3.146566849923968E-2</v>
      </c>
    </row>
    <row r="450" spans="1:12" ht="21.75" customHeight="1">
      <c r="A450" s="59"/>
      <c r="B450" s="48">
        <v>55</v>
      </c>
      <c r="C450" s="48"/>
      <c r="D450" s="49" t="s">
        <v>6</v>
      </c>
      <c r="E450" s="176">
        <f t="shared" ref="E450:K450" si="280">SUM(E451:E456)</f>
        <v>22605</v>
      </c>
      <c r="F450" s="176">
        <f t="shared" si="280"/>
        <v>0</v>
      </c>
      <c r="G450" s="176">
        <f t="shared" ref="G450" si="281">SUM(G451:G456)</f>
        <v>24730</v>
      </c>
      <c r="H450" s="248"/>
      <c r="I450" s="176">
        <f t="shared" si="280"/>
        <v>0</v>
      </c>
      <c r="J450" s="176">
        <f t="shared" si="280"/>
        <v>0</v>
      </c>
      <c r="K450" s="176">
        <f t="shared" si="280"/>
        <v>22605</v>
      </c>
      <c r="L450" s="216">
        <f t="shared" si="250"/>
        <v>9.4005750940057503E-2</v>
      </c>
    </row>
    <row r="451" spans="1:12" ht="17.25" customHeight="1" outlineLevel="2">
      <c r="A451" s="59"/>
      <c r="B451" s="48"/>
      <c r="C451" s="35">
        <v>5500</v>
      </c>
      <c r="D451" s="50" t="s">
        <v>102</v>
      </c>
      <c r="E451" s="187">
        <v>0</v>
      </c>
      <c r="F451" s="187"/>
      <c r="G451" s="187">
        <v>0</v>
      </c>
      <c r="H451" s="248"/>
      <c r="I451" s="187"/>
      <c r="J451" s="187"/>
      <c r="K451" s="187">
        <v>0</v>
      </c>
      <c r="L451" s="216" t="e">
        <f t="shared" si="250"/>
        <v>#DIV/0!</v>
      </c>
    </row>
    <row r="452" spans="1:12" ht="15" customHeight="1" outlineLevel="2">
      <c r="A452" s="59"/>
      <c r="B452" s="48"/>
      <c r="C452" s="35">
        <v>5504</v>
      </c>
      <c r="D452" s="50" t="s">
        <v>109</v>
      </c>
      <c r="E452" s="187">
        <v>0</v>
      </c>
      <c r="F452" s="187"/>
      <c r="G452" s="187">
        <v>0</v>
      </c>
      <c r="H452" s="248"/>
      <c r="I452" s="187"/>
      <c r="J452" s="187"/>
      <c r="K452" s="187">
        <v>0</v>
      </c>
      <c r="L452" s="216" t="e">
        <f t="shared" si="250"/>
        <v>#DIV/0!</v>
      </c>
    </row>
    <row r="453" spans="1:12" ht="18.75" customHeight="1" outlineLevel="2">
      <c r="A453" s="59"/>
      <c r="B453" s="35"/>
      <c r="C453" s="35">
        <v>5511</v>
      </c>
      <c r="D453" s="50" t="s">
        <v>240</v>
      </c>
      <c r="E453" s="187">
        <v>3475</v>
      </c>
      <c r="F453" s="187"/>
      <c r="G453" s="187">
        <v>3475</v>
      </c>
      <c r="H453" s="248"/>
      <c r="I453" s="187"/>
      <c r="J453" s="187"/>
      <c r="K453" s="187">
        <v>3475</v>
      </c>
      <c r="L453" s="216">
        <f t="shared" si="250"/>
        <v>0</v>
      </c>
    </row>
    <row r="454" spans="1:12" s="166" customFormat="1" ht="15.75" customHeight="1" outlineLevel="2">
      <c r="A454" s="184"/>
      <c r="B454" s="174"/>
      <c r="C454" s="174">
        <v>5514</v>
      </c>
      <c r="D454" s="177" t="s">
        <v>111</v>
      </c>
      <c r="E454" s="208">
        <v>230</v>
      </c>
      <c r="F454" s="208"/>
      <c r="G454" s="208">
        <v>300</v>
      </c>
      <c r="H454" s="248"/>
      <c r="I454" s="208"/>
      <c r="J454" s="208"/>
      <c r="K454" s="208">
        <v>230</v>
      </c>
      <c r="L454" s="216">
        <f t="shared" si="250"/>
        <v>0.30434782608695654</v>
      </c>
    </row>
    <row r="455" spans="1:12" ht="20.25" customHeight="1" outlineLevel="2">
      <c r="A455" s="59"/>
      <c r="B455" s="35"/>
      <c r="C455" s="35">
        <v>5515</v>
      </c>
      <c r="D455" s="50" t="s">
        <v>112</v>
      </c>
      <c r="E455" s="187">
        <v>1900</v>
      </c>
      <c r="F455" s="187"/>
      <c r="G455" s="187">
        <v>1900</v>
      </c>
      <c r="H455" s="248"/>
      <c r="I455" s="187"/>
      <c r="J455" s="187"/>
      <c r="K455" s="187">
        <v>1900</v>
      </c>
      <c r="L455" s="216">
        <f t="shared" si="250"/>
        <v>0</v>
      </c>
    </row>
    <row r="456" spans="1:12" ht="23.4" customHeight="1" outlineLevel="2">
      <c r="A456" s="59"/>
      <c r="B456" s="35"/>
      <c r="C456" s="35">
        <v>5521</v>
      </c>
      <c r="D456" s="50" t="s">
        <v>190</v>
      </c>
      <c r="E456" s="187">
        <v>17000</v>
      </c>
      <c r="F456" s="187"/>
      <c r="G456" s="187">
        <v>19055</v>
      </c>
      <c r="H456" s="248"/>
      <c r="I456" s="187"/>
      <c r="J456" s="187"/>
      <c r="K456" s="187">
        <v>17000</v>
      </c>
      <c r="L456" s="216">
        <f t="shared" si="250"/>
        <v>0.12088235294117647</v>
      </c>
    </row>
    <row r="457" spans="1:12" ht="10.95" hidden="1" customHeight="1">
      <c r="A457" s="29" t="s">
        <v>31</v>
      </c>
      <c r="B457" s="30"/>
      <c r="C457" s="30"/>
      <c r="D457" s="30" t="s">
        <v>457</v>
      </c>
      <c r="E457" s="178">
        <f t="shared" ref="E457:F457" si="282">SUM(E458+E460)</f>
        <v>0</v>
      </c>
      <c r="F457" s="178">
        <f t="shared" si="282"/>
        <v>0</v>
      </c>
      <c r="G457" s="178">
        <f t="shared" ref="G457" si="283">SUM(G458+G460)</f>
        <v>0</v>
      </c>
      <c r="H457" s="252"/>
      <c r="I457" s="238" t="s">
        <v>431</v>
      </c>
      <c r="J457" s="238"/>
      <c r="K457" s="238"/>
      <c r="L457" s="216" t="e">
        <f t="shared" si="250"/>
        <v>#DIV/0!</v>
      </c>
    </row>
    <row r="458" spans="1:12" ht="15.6" hidden="1">
      <c r="A458" s="59"/>
      <c r="B458" s="48">
        <v>41</v>
      </c>
      <c r="C458" s="48"/>
      <c r="D458" s="48" t="s">
        <v>197</v>
      </c>
      <c r="E458" s="179">
        <f t="shared" ref="E458:G458" si="284">SUM(E459)</f>
        <v>0</v>
      </c>
      <c r="F458" s="179">
        <f t="shared" si="284"/>
        <v>0</v>
      </c>
      <c r="G458" s="179">
        <f t="shared" si="284"/>
        <v>0</v>
      </c>
      <c r="H458" s="248"/>
      <c r="I458" s="179"/>
      <c r="J458" s="179"/>
      <c r="K458" s="179"/>
      <c r="L458" s="216" t="e">
        <f t="shared" si="250"/>
        <v>#DIV/0!</v>
      </c>
    </row>
    <row r="459" spans="1:12" ht="15.6" hidden="1" outlineLevel="1">
      <c r="A459" s="59"/>
      <c r="B459" s="48"/>
      <c r="C459" s="35">
        <v>4134</v>
      </c>
      <c r="D459" s="35" t="s">
        <v>198</v>
      </c>
      <c r="E459" s="187"/>
      <c r="F459" s="187"/>
      <c r="G459" s="187"/>
      <c r="H459" s="257"/>
      <c r="I459" s="187"/>
      <c r="J459" s="187"/>
      <c r="K459" s="187"/>
      <c r="L459" s="216" t="e">
        <f t="shared" si="250"/>
        <v>#DIV/0!</v>
      </c>
    </row>
    <row r="460" spans="1:12" ht="15.6" hidden="1">
      <c r="A460" s="58"/>
      <c r="B460" s="55">
        <v>55</v>
      </c>
      <c r="C460" s="55"/>
      <c r="D460" s="55" t="s">
        <v>6</v>
      </c>
      <c r="E460" s="181">
        <f t="shared" ref="E460:G460" si="285">SUM(E461)</f>
        <v>0</v>
      </c>
      <c r="F460" s="181">
        <f t="shared" si="285"/>
        <v>0</v>
      </c>
      <c r="G460" s="181">
        <f t="shared" si="285"/>
        <v>0</v>
      </c>
      <c r="H460" s="248"/>
      <c r="I460" s="181"/>
      <c r="J460" s="181"/>
      <c r="K460" s="181"/>
      <c r="L460" s="216" t="e">
        <f t="shared" si="250"/>
        <v>#DIV/0!</v>
      </c>
    </row>
    <row r="461" spans="1:12" ht="15.6" hidden="1" outlineLevel="1">
      <c r="A461" s="58"/>
      <c r="B461" s="55"/>
      <c r="C461" s="33">
        <v>5524</v>
      </c>
      <c r="D461" s="33" t="s">
        <v>199</v>
      </c>
      <c r="E461" s="187"/>
      <c r="F461" s="187"/>
      <c r="G461" s="187"/>
      <c r="H461" s="257"/>
      <c r="I461" s="187"/>
      <c r="J461" s="187"/>
      <c r="K461" s="187"/>
      <c r="L461" s="216" t="e">
        <f t="shared" si="250"/>
        <v>#DIV/0!</v>
      </c>
    </row>
    <row r="462" spans="1:12" ht="15.6" collapsed="1">
      <c r="A462" s="26"/>
      <c r="B462" s="27" t="s">
        <v>32</v>
      </c>
      <c r="C462" s="27"/>
      <c r="D462" s="28" t="s">
        <v>200</v>
      </c>
      <c r="E462" s="175">
        <f>SUM(E463+E466+E487+E498+E502+E512+E516+E521)</f>
        <v>122260</v>
      </c>
      <c r="F462" s="175">
        <f t="shared" ref="F462:G462" si="286">SUM(F463+F466+F487+F498+F502+F512+F516+F521)</f>
        <v>0</v>
      </c>
      <c r="G462" s="175">
        <f t="shared" si="286"/>
        <v>153949</v>
      </c>
      <c r="H462" s="256"/>
      <c r="I462" s="175">
        <f t="shared" ref="I462" si="287">SUM(I463+I466+I487+I498+I502+I512+I516+I521)</f>
        <v>0</v>
      </c>
      <c r="J462" s="175">
        <f t="shared" ref="J462:K462" si="288">SUM(J463+J466+J487+J498+J502+J512+J516+J521)</f>
        <v>0</v>
      </c>
      <c r="K462" s="175">
        <f t="shared" si="288"/>
        <v>122260</v>
      </c>
      <c r="L462" s="216">
        <f t="shared" si="250"/>
        <v>0.25919352200229018</v>
      </c>
    </row>
    <row r="463" spans="1:12" ht="15.6">
      <c r="A463" s="45" t="s">
        <v>59</v>
      </c>
      <c r="B463" s="46"/>
      <c r="C463" s="46"/>
      <c r="D463" s="31" t="s">
        <v>201</v>
      </c>
      <c r="E463" s="171">
        <f t="shared" ref="E463:K463" si="289">SUM(E464)</f>
        <v>12000</v>
      </c>
      <c r="F463" s="171">
        <f t="shared" si="289"/>
        <v>0</v>
      </c>
      <c r="G463" s="171">
        <f t="shared" si="289"/>
        <v>13100</v>
      </c>
      <c r="H463" s="252"/>
      <c r="I463" s="171">
        <f t="shared" si="289"/>
        <v>0</v>
      </c>
      <c r="J463" s="171">
        <f t="shared" si="289"/>
        <v>0</v>
      </c>
      <c r="K463" s="171">
        <f t="shared" si="289"/>
        <v>12000</v>
      </c>
      <c r="L463" s="216">
        <f t="shared" si="250"/>
        <v>9.166666666666666E-2</v>
      </c>
    </row>
    <row r="464" spans="1:12" ht="15.6">
      <c r="A464" s="6"/>
      <c r="B464" s="32">
        <v>55</v>
      </c>
      <c r="C464" s="32"/>
      <c r="D464" s="32" t="s">
        <v>6</v>
      </c>
      <c r="E464" s="181">
        <f t="shared" ref="E464:K464" si="290">SUM(E465)</f>
        <v>12000</v>
      </c>
      <c r="F464" s="181">
        <f t="shared" si="290"/>
        <v>0</v>
      </c>
      <c r="G464" s="181">
        <f t="shared" si="290"/>
        <v>13100</v>
      </c>
      <c r="H464" s="253"/>
      <c r="I464" s="181">
        <f t="shared" si="290"/>
        <v>0</v>
      </c>
      <c r="J464" s="181">
        <f t="shared" si="290"/>
        <v>0</v>
      </c>
      <c r="K464" s="181">
        <f t="shared" si="290"/>
        <v>12000</v>
      </c>
      <c r="L464" s="216">
        <f t="shared" si="250"/>
        <v>9.166666666666666E-2</v>
      </c>
    </row>
    <row r="465" spans="1:13" ht="15.6" outlineLevel="1">
      <c r="A465" s="58"/>
      <c r="B465" s="55"/>
      <c r="C465" s="33">
        <v>5526</v>
      </c>
      <c r="D465" s="33" t="s">
        <v>202</v>
      </c>
      <c r="E465" s="187">
        <v>12000</v>
      </c>
      <c r="F465" s="187"/>
      <c r="G465" s="187">
        <v>13100</v>
      </c>
      <c r="H465" s="253"/>
      <c r="I465" s="187"/>
      <c r="J465" s="187"/>
      <c r="K465" s="187">
        <v>12000</v>
      </c>
      <c r="L465" s="216">
        <f t="shared" si="250"/>
        <v>9.166666666666666E-2</v>
      </c>
      <c r="M465" s="230"/>
    </row>
    <row r="466" spans="1:13" ht="15.6">
      <c r="A466" s="45" t="s">
        <v>60</v>
      </c>
      <c r="B466" s="46"/>
      <c r="C466" s="46"/>
      <c r="D466" s="31" t="s">
        <v>203</v>
      </c>
      <c r="E466" s="171">
        <f t="shared" ref="E466:K466" si="291">SUM(E467)</f>
        <v>10045</v>
      </c>
      <c r="F466" s="171">
        <f t="shared" si="291"/>
        <v>0</v>
      </c>
      <c r="G466" s="171">
        <f t="shared" si="291"/>
        <v>9872</v>
      </c>
      <c r="H466" s="252"/>
      <c r="I466" s="171">
        <f t="shared" si="291"/>
        <v>0</v>
      </c>
      <c r="J466" s="171">
        <f t="shared" si="291"/>
        <v>0</v>
      </c>
      <c r="K466" s="171">
        <f t="shared" si="291"/>
        <v>10045</v>
      </c>
      <c r="L466" s="216">
        <f t="shared" si="250"/>
        <v>-1.7222498755599801E-2</v>
      </c>
    </row>
    <row r="467" spans="1:13" ht="15.6">
      <c r="A467" s="6"/>
      <c r="B467" s="32">
        <v>41</v>
      </c>
      <c r="C467" s="32"/>
      <c r="D467" s="56" t="s">
        <v>197</v>
      </c>
      <c r="E467" s="167">
        <f t="shared" ref="E467:I467" si="292">SUM(E468:E470)</f>
        <v>10045</v>
      </c>
      <c r="F467" s="167">
        <f t="shared" si="292"/>
        <v>0</v>
      </c>
      <c r="G467" s="167">
        <f t="shared" ref="G467" si="293">SUM(G468:G470)</f>
        <v>9872</v>
      </c>
      <c r="H467" s="253"/>
      <c r="I467" s="167">
        <f t="shared" si="292"/>
        <v>0</v>
      </c>
      <c r="J467" s="167">
        <f t="shared" ref="J467:K467" si="294">SUM(J468:J470)</f>
        <v>0</v>
      </c>
      <c r="K467" s="167">
        <f t="shared" si="294"/>
        <v>10045</v>
      </c>
      <c r="L467" s="216">
        <f t="shared" ref="L467:L527" si="295">(G467-E467)/E467</f>
        <v>-1.7222498755599801E-2</v>
      </c>
    </row>
    <row r="468" spans="1:13" ht="15.6" outlineLevel="1">
      <c r="A468" s="6"/>
      <c r="B468" s="32"/>
      <c r="C468" s="33">
        <v>4133</v>
      </c>
      <c r="D468" s="57" t="s">
        <v>204</v>
      </c>
      <c r="E468" s="187"/>
      <c r="F468" s="187"/>
      <c r="G468" s="187"/>
      <c r="H468" s="253"/>
      <c r="I468" s="187"/>
      <c r="J468" s="187"/>
      <c r="K468" s="187"/>
      <c r="L468" s="216" t="e">
        <f t="shared" si="295"/>
        <v>#DIV/0!</v>
      </c>
    </row>
    <row r="469" spans="1:13" ht="15.6" outlineLevel="1">
      <c r="A469" s="6"/>
      <c r="B469" s="32"/>
      <c r="C469" s="33">
        <v>4133</v>
      </c>
      <c r="D469" s="33" t="s">
        <v>205</v>
      </c>
      <c r="E469" s="187">
        <v>8500</v>
      </c>
      <c r="F469" s="187"/>
      <c r="G469" s="187">
        <v>8000</v>
      </c>
      <c r="H469" s="253"/>
      <c r="I469" s="187"/>
      <c r="J469" s="187"/>
      <c r="K469" s="187">
        <v>8500</v>
      </c>
      <c r="L469" s="216">
        <f t="shared" si="295"/>
        <v>-5.8823529411764705E-2</v>
      </c>
    </row>
    <row r="470" spans="1:13" ht="18.75" customHeight="1" outlineLevel="1">
      <c r="A470" s="6"/>
      <c r="B470" s="32"/>
      <c r="C470" s="33">
        <v>4137</v>
      </c>
      <c r="D470" s="33" t="s">
        <v>206</v>
      </c>
      <c r="E470" s="187">
        <v>1545</v>
      </c>
      <c r="F470" s="187"/>
      <c r="G470" s="187">
        <v>1872</v>
      </c>
      <c r="H470" s="253"/>
      <c r="I470" s="187"/>
      <c r="J470" s="187"/>
      <c r="K470" s="187">
        <v>1545</v>
      </c>
      <c r="L470" s="216">
        <f t="shared" si="295"/>
        <v>0.21165048543689322</v>
      </c>
    </row>
    <row r="471" spans="1:13" ht="0.75" customHeight="1">
      <c r="A471" s="156" t="s">
        <v>61</v>
      </c>
      <c r="B471" s="157"/>
      <c r="C471" s="157"/>
      <c r="D471" s="158" t="s">
        <v>207</v>
      </c>
      <c r="E471" s="159">
        <v>0</v>
      </c>
      <c r="F471" s="159"/>
      <c r="G471" s="159"/>
      <c r="H471" s="260"/>
      <c r="I471" s="159"/>
      <c r="J471" s="159"/>
      <c r="K471" s="159"/>
      <c r="L471" s="216" t="e">
        <f t="shared" si="295"/>
        <v>#DIV/0!</v>
      </c>
    </row>
    <row r="472" spans="1:13" ht="18.75" hidden="1" customHeight="1">
      <c r="A472" s="59"/>
      <c r="B472" s="48">
        <v>45</v>
      </c>
      <c r="C472" s="48">
        <v>4500</v>
      </c>
      <c r="D472" s="118" t="s">
        <v>269</v>
      </c>
      <c r="E472" s="201">
        <v>0</v>
      </c>
      <c r="F472" s="201"/>
      <c r="G472" s="201"/>
      <c r="H472" s="245"/>
      <c r="I472" s="201"/>
      <c r="J472" s="201"/>
      <c r="K472" s="201"/>
      <c r="L472" s="216" t="e">
        <f t="shared" si="295"/>
        <v>#DIV/0!</v>
      </c>
    </row>
    <row r="473" spans="1:13" ht="21.75" hidden="1" customHeight="1">
      <c r="A473" s="58"/>
      <c r="B473" s="55">
        <v>50</v>
      </c>
      <c r="C473" s="33"/>
      <c r="D473" s="55" t="s">
        <v>208</v>
      </c>
      <c r="E473" s="201">
        <v>0</v>
      </c>
      <c r="F473" s="201"/>
      <c r="G473" s="201"/>
      <c r="H473" s="245"/>
      <c r="I473" s="201"/>
      <c r="J473" s="201"/>
      <c r="K473" s="201"/>
      <c r="L473" s="216" t="e">
        <f t="shared" si="295"/>
        <v>#DIV/0!</v>
      </c>
    </row>
    <row r="474" spans="1:13" ht="13.5" hidden="1" customHeight="1" outlineLevel="1">
      <c r="A474" s="58"/>
      <c r="B474" s="55"/>
      <c r="C474" s="33">
        <v>5002</v>
      </c>
      <c r="D474" s="33" t="s">
        <v>120</v>
      </c>
      <c r="E474" s="201">
        <v>0</v>
      </c>
      <c r="F474" s="201"/>
      <c r="G474" s="201"/>
      <c r="H474" s="245"/>
      <c r="I474" s="201"/>
      <c r="J474" s="201"/>
      <c r="K474" s="201"/>
      <c r="L474" s="216" t="e">
        <f t="shared" si="295"/>
        <v>#DIV/0!</v>
      </c>
    </row>
    <row r="475" spans="1:13" ht="16.5" hidden="1" customHeight="1" outlineLevel="1">
      <c r="A475" s="58"/>
      <c r="B475" s="55"/>
      <c r="C475" s="33">
        <v>506</v>
      </c>
      <c r="D475" s="33" t="s">
        <v>101</v>
      </c>
      <c r="E475" s="201">
        <v>0</v>
      </c>
      <c r="F475" s="201"/>
      <c r="G475" s="201"/>
      <c r="H475" s="245"/>
      <c r="I475" s="201"/>
      <c r="J475" s="201"/>
      <c r="K475" s="201"/>
      <c r="L475" s="216" t="e">
        <f t="shared" si="295"/>
        <v>#DIV/0!</v>
      </c>
    </row>
    <row r="476" spans="1:13" ht="3.75" hidden="1" customHeight="1">
      <c r="A476" s="58"/>
      <c r="B476" s="55">
        <v>55</v>
      </c>
      <c r="C476" s="33"/>
      <c r="D476" s="55" t="s">
        <v>6</v>
      </c>
      <c r="E476" s="201">
        <v>0</v>
      </c>
      <c r="F476" s="201"/>
      <c r="G476" s="201"/>
      <c r="H476" s="245"/>
      <c r="I476" s="201"/>
      <c r="J476" s="201"/>
      <c r="K476" s="201"/>
      <c r="L476" s="216" t="e">
        <f t="shared" si="295"/>
        <v>#DIV/0!</v>
      </c>
    </row>
    <row r="477" spans="1:13" ht="15.6" hidden="1" outlineLevel="1">
      <c r="A477" s="58"/>
      <c r="B477" s="55"/>
      <c r="C477" s="33">
        <v>5500</v>
      </c>
      <c r="D477" s="33" t="s">
        <v>102</v>
      </c>
      <c r="E477" s="201">
        <v>0</v>
      </c>
      <c r="F477" s="201"/>
      <c r="G477" s="201"/>
      <c r="H477" s="245"/>
      <c r="I477" s="201"/>
      <c r="J477" s="201"/>
      <c r="K477" s="201"/>
      <c r="L477" s="216" t="e">
        <f t="shared" si="295"/>
        <v>#DIV/0!</v>
      </c>
    </row>
    <row r="478" spans="1:13" ht="15.6" hidden="1" outlineLevel="1">
      <c r="A478" s="58"/>
      <c r="B478" s="55"/>
      <c r="C478" s="33">
        <v>5503</v>
      </c>
      <c r="D478" s="33" t="s">
        <v>108</v>
      </c>
      <c r="E478" s="201">
        <v>0</v>
      </c>
      <c r="F478" s="201"/>
      <c r="G478" s="201"/>
      <c r="H478" s="245"/>
      <c r="I478" s="201"/>
      <c r="J478" s="201"/>
      <c r="K478" s="201"/>
      <c r="L478" s="216" t="e">
        <f t="shared" si="295"/>
        <v>#DIV/0!</v>
      </c>
    </row>
    <row r="479" spans="1:13" ht="15.6" hidden="1" outlineLevel="1">
      <c r="A479" s="58"/>
      <c r="B479" s="55"/>
      <c r="C479" s="33">
        <v>5504</v>
      </c>
      <c r="D479" s="33" t="s">
        <v>109</v>
      </c>
      <c r="E479" s="201">
        <v>0</v>
      </c>
      <c r="F479" s="201"/>
      <c r="G479" s="201"/>
      <c r="H479" s="245"/>
      <c r="I479" s="201"/>
      <c r="J479" s="201"/>
      <c r="K479" s="201"/>
      <c r="L479" s="216" t="e">
        <f t="shared" si="295"/>
        <v>#DIV/0!</v>
      </c>
    </row>
    <row r="480" spans="1:13" ht="15.6" hidden="1" outlineLevel="1">
      <c r="A480" s="58"/>
      <c r="B480" s="55"/>
      <c r="C480" s="33">
        <v>5511</v>
      </c>
      <c r="D480" s="33" t="s">
        <v>209</v>
      </c>
      <c r="E480" s="201">
        <v>0</v>
      </c>
      <c r="F480" s="201"/>
      <c r="G480" s="201"/>
      <c r="H480" s="245"/>
      <c r="I480" s="201"/>
      <c r="J480" s="201"/>
      <c r="K480" s="201"/>
      <c r="L480" s="216" t="e">
        <f t="shared" si="295"/>
        <v>#DIV/0!</v>
      </c>
    </row>
    <row r="481" spans="1:12" ht="15.6" hidden="1" outlineLevel="1">
      <c r="A481" s="58"/>
      <c r="B481" s="55"/>
      <c r="C481" s="33">
        <v>55113</v>
      </c>
      <c r="D481" s="33" t="s">
        <v>210</v>
      </c>
      <c r="E481" s="201">
        <v>0</v>
      </c>
      <c r="F481" s="201"/>
      <c r="G481" s="201"/>
      <c r="H481" s="245"/>
      <c r="I481" s="201"/>
      <c r="J481" s="201"/>
      <c r="K481" s="201"/>
      <c r="L481" s="216" t="e">
        <f t="shared" si="295"/>
        <v>#DIV/0!</v>
      </c>
    </row>
    <row r="482" spans="1:12" ht="15.6" hidden="1" outlineLevel="1">
      <c r="A482" s="58"/>
      <c r="B482" s="55"/>
      <c r="C482" s="33">
        <v>5513</v>
      </c>
      <c r="D482" s="33" t="s">
        <v>110</v>
      </c>
      <c r="E482" s="201">
        <v>0</v>
      </c>
      <c r="F482" s="201"/>
      <c r="G482" s="201"/>
      <c r="H482" s="245"/>
      <c r="I482" s="201"/>
      <c r="J482" s="201"/>
      <c r="K482" s="201"/>
      <c r="L482" s="216" t="e">
        <f t="shared" si="295"/>
        <v>#DIV/0!</v>
      </c>
    </row>
    <row r="483" spans="1:12" ht="15.6" hidden="1" outlineLevel="1">
      <c r="A483" s="58"/>
      <c r="B483" s="55"/>
      <c r="C483" s="33">
        <v>5514</v>
      </c>
      <c r="D483" s="33" t="s">
        <v>111</v>
      </c>
      <c r="E483" s="201">
        <v>0</v>
      </c>
      <c r="F483" s="201"/>
      <c r="G483" s="201"/>
      <c r="H483" s="245"/>
      <c r="I483" s="201"/>
      <c r="J483" s="201"/>
      <c r="K483" s="201"/>
      <c r="L483" s="216" t="e">
        <f t="shared" si="295"/>
        <v>#DIV/0!</v>
      </c>
    </row>
    <row r="484" spans="1:12" ht="15.6" hidden="1" outlineLevel="1">
      <c r="A484" s="58"/>
      <c r="B484" s="55"/>
      <c r="C484" s="33">
        <v>5515</v>
      </c>
      <c r="D484" s="33" t="s">
        <v>156</v>
      </c>
      <c r="E484" s="201">
        <v>0</v>
      </c>
      <c r="F484" s="201"/>
      <c r="G484" s="201"/>
      <c r="H484" s="245"/>
      <c r="I484" s="201"/>
      <c r="J484" s="201"/>
      <c r="K484" s="201"/>
      <c r="L484" s="216" t="e">
        <f t="shared" si="295"/>
        <v>#DIV/0!</v>
      </c>
    </row>
    <row r="485" spans="1:12" ht="15.6" hidden="1" outlineLevel="1">
      <c r="A485" s="58"/>
      <c r="B485" s="55"/>
      <c r="C485" s="33">
        <v>5521</v>
      </c>
      <c r="D485" s="33" t="s">
        <v>190</v>
      </c>
      <c r="E485" s="201">
        <v>0</v>
      </c>
      <c r="F485" s="201"/>
      <c r="G485" s="201"/>
      <c r="H485" s="245"/>
      <c r="I485" s="201"/>
      <c r="J485" s="201"/>
      <c r="K485" s="201"/>
      <c r="L485" s="216" t="e">
        <f t="shared" si="295"/>
        <v>#DIV/0!</v>
      </c>
    </row>
    <row r="486" spans="1:12" ht="15.6" hidden="1" outlineLevel="1">
      <c r="A486" s="58"/>
      <c r="B486" s="55"/>
      <c r="C486" s="33">
        <v>5522</v>
      </c>
      <c r="D486" s="33" t="s">
        <v>211</v>
      </c>
      <c r="E486" s="201">
        <v>0</v>
      </c>
      <c r="F486" s="201"/>
      <c r="G486" s="201"/>
      <c r="H486" s="245"/>
      <c r="I486" s="201"/>
      <c r="J486" s="201"/>
      <c r="K486" s="201"/>
      <c r="L486" s="216" t="e">
        <f t="shared" si="295"/>
        <v>#DIV/0!</v>
      </c>
    </row>
    <row r="487" spans="1:12" ht="15.6" collapsed="1">
      <c r="A487" s="45" t="s">
        <v>62</v>
      </c>
      <c r="B487" s="37"/>
      <c r="C487" s="36"/>
      <c r="D487" s="37" t="s">
        <v>212</v>
      </c>
      <c r="E487" s="178">
        <f>SUM(E488+E492)</f>
        <v>60368</v>
      </c>
      <c r="F487" s="178">
        <f t="shared" ref="F487" si="296">SUM(F488+F492)</f>
        <v>0</v>
      </c>
      <c r="G487" s="178">
        <f>SUM(G488+G492)</f>
        <v>68412</v>
      </c>
      <c r="H487" s="252"/>
      <c r="I487" s="178">
        <f>SUM(I488+I492)</f>
        <v>0</v>
      </c>
      <c r="J487" s="178">
        <f t="shared" ref="J487:K487" si="297">SUM(J488+J492)</f>
        <v>0</v>
      </c>
      <c r="K487" s="178">
        <f t="shared" si="297"/>
        <v>60368</v>
      </c>
      <c r="L487" s="216">
        <f t="shared" si="295"/>
        <v>0.13324940365756693</v>
      </c>
    </row>
    <row r="488" spans="1:12" ht="15.6">
      <c r="A488" s="58"/>
      <c r="B488" s="55">
        <v>50</v>
      </c>
      <c r="C488" s="33"/>
      <c r="D488" s="55" t="s">
        <v>208</v>
      </c>
      <c r="E488" s="181">
        <f>SUM(E489:E491)</f>
        <v>18723</v>
      </c>
      <c r="F488" s="181">
        <f t="shared" ref="F488:I488" si="298">SUM(F489:F491)</f>
        <v>0</v>
      </c>
      <c r="G488" s="181">
        <f t="shared" ref="G488" si="299">SUM(G489:G491)</f>
        <v>29739</v>
      </c>
      <c r="H488" s="253"/>
      <c r="I488" s="181">
        <f t="shared" si="298"/>
        <v>0</v>
      </c>
      <c r="J488" s="181">
        <f t="shared" ref="J488:K488" si="300">SUM(J489:J491)</f>
        <v>0</v>
      </c>
      <c r="K488" s="181">
        <f t="shared" si="300"/>
        <v>18723</v>
      </c>
      <c r="L488" s="216">
        <f t="shared" si="295"/>
        <v>0.58836724883832714</v>
      </c>
    </row>
    <row r="489" spans="1:12" ht="15.6" outlineLevel="1">
      <c r="A489" s="58"/>
      <c r="B489" s="55"/>
      <c r="C489" s="33">
        <v>5002</v>
      </c>
      <c r="D489" s="33" t="s">
        <v>120</v>
      </c>
      <c r="E489" s="187">
        <v>13993</v>
      </c>
      <c r="F489" s="187"/>
      <c r="G489" s="187">
        <v>8853</v>
      </c>
      <c r="H489" s="253"/>
      <c r="I489" s="187"/>
      <c r="J489" s="187"/>
      <c r="K489" s="187">
        <v>13993</v>
      </c>
      <c r="L489" s="216">
        <f t="shared" si="295"/>
        <v>-0.36732652040305869</v>
      </c>
    </row>
    <row r="490" spans="1:12" s="166" customFormat="1" ht="15.6" outlineLevel="1">
      <c r="A490" s="183"/>
      <c r="B490" s="180"/>
      <c r="C490" s="173">
        <v>5005</v>
      </c>
      <c r="D490" s="173" t="s">
        <v>418</v>
      </c>
      <c r="E490" s="187">
        <v>0</v>
      </c>
      <c r="F490" s="187"/>
      <c r="G490" s="187">
        <v>13000</v>
      </c>
      <c r="H490" s="253"/>
      <c r="I490" s="187"/>
      <c r="J490" s="187"/>
      <c r="K490" s="187"/>
      <c r="L490" s="216" t="e">
        <f t="shared" si="295"/>
        <v>#DIV/0!</v>
      </c>
    </row>
    <row r="491" spans="1:12" ht="15.6" outlineLevel="1">
      <c r="A491" s="58"/>
      <c r="B491" s="55"/>
      <c r="C491" s="33">
        <v>506</v>
      </c>
      <c r="D491" s="33" t="s">
        <v>101</v>
      </c>
      <c r="E491" s="187">
        <v>4730</v>
      </c>
      <c r="F491" s="187"/>
      <c r="G491" s="187">
        <v>7886</v>
      </c>
      <c r="H491" s="253"/>
      <c r="I491" s="187"/>
      <c r="J491" s="187"/>
      <c r="K491" s="187">
        <v>4730</v>
      </c>
      <c r="L491" s="216">
        <f t="shared" si="295"/>
        <v>0.66723044397463005</v>
      </c>
    </row>
    <row r="492" spans="1:12" ht="15.6">
      <c r="A492" s="58"/>
      <c r="B492" s="55">
        <v>55</v>
      </c>
      <c r="C492" s="33"/>
      <c r="D492" s="55" t="s">
        <v>6</v>
      </c>
      <c r="E492" s="181">
        <f t="shared" ref="E492:K492" si="301">SUM(E493:E497)</f>
        <v>41645</v>
      </c>
      <c r="F492" s="181">
        <f t="shared" si="301"/>
        <v>0</v>
      </c>
      <c r="G492" s="181">
        <f t="shared" ref="G492" si="302">SUM(G493:G497)</f>
        <v>38673</v>
      </c>
      <c r="H492" s="253"/>
      <c r="I492" s="181">
        <f t="shared" si="301"/>
        <v>0</v>
      </c>
      <c r="J492" s="181">
        <f t="shared" si="301"/>
        <v>0</v>
      </c>
      <c r="K492" s="181">
        <f t="shared" si="301"/>
        <v>41645</v>
      </c>
      <c r="L492" s="216">
        <f t="shared" si="295"/>
        <v>-7.13651098571257E-2</v>
      </c>
    </row>
    <row r="493" spans="1:12" ht="15.6" outlineLevel="1">
      <c r="A493" s="58"/>
      <c r="B493" s="55"/>
      <c r="C493" s="33">
        <v>5500</v>
      </c>
      <c r="D493" s="33" t="s">
        <v>102</v>
      </c>
      <c r="E493" s="187">
        <v>1545</v>
      </c>
      <c r="F493" s="187"/>
      <c r="G493" s="187">
        <v>1550</v>
      </c>
      <c r="H493" s="253"/>
      <c r="I493" s="187"/>
      <c r="J493" s="187"/>
      <c r="K493" s="187">
        <v>1545</v>
      </c>
      <c r="L493" s="216">
        <f t="shared" si="295"/>
        <v>3.2362459546925568E-3</v>
      </c>
    </row>
    <row r="494" spans="1:12" ht="15.6" outlineLevel="1">
      <c r="A494" s="58"/>
      <c r="B494" s="55"/>
      <c r="C494" s="33">
        <v>5513</v>
      </c>
      <c r="D494" s="33" t="s">
        <v>110</v>
      </c>
      <c r="E494" s="187">
        <v>4000</v>
      </c>
      <c r="F494" s="187"/>
      <c r="G494" s="187">
        <v>5023</v>
      </c>
      <c r="H494" s="253"/>
      <c r="I494" s="187"/>
      <c r="J494" s="187"/>
      <c r="K494" s="187">
        <v>4000</v>
      </c>
      <c r="L494" s="216">
        <f t="shared" si="295"/>
        <v>0.25574999999999998</v>
      </c>
    </row>
    <row r="495" spans="1:12" ht="0.75" customHeight="1" outlineLevel="1">
      <c r="A495" s="58"/>
      <c r="B495" s="55"/>
      <c r="C495" s="33">
        <v>5521</v>
      </c>
      <c r="D495" s="33" t="s">
        <v>213</v>
      </c>
      <c r="E495" s="187">
        <v>0</v>
      </c>
      <c r="F495" s="187"/>
      <c r="G495" s="187"/>
      <c r="H495" s="253"/>
      <c r="I495" s="187"/>
      <c r="J495" s="187"/>
      <c r="K495" s="187"/>
      <c r="L495" s="216" t="e">
        <f t="shared" si="295"/>
        <v>#DIV/0!</v>
      </c>
    </row>
    <row r="496" spans="1:12" ht="15.6" outlineLevel="1">
      <c r="A496" s="58"/>
      <c r="B496" s="55"/>
      <c r="C496" s="33">
        <v>5522</v>
      </c>
      <c r="D496" s="33" t="s">
        <v>256</v>
      </c>
      <c r="E496" s="187">
        <v>100</v>
      </c>
      <c r="F496" s="187"/>
      <c r="G496" s="187">
        <v>100</v>
      </c>
      <c r="H496" s="253"/>
      <c r="I496" s="187"/>
      <c r="J496" s="187"/>
      <c r="K496" s="187">
        <v>100</v>
      </c>
      <c r="L496" s="216">
        <f t="shared" si="295"/>
        <v>0</v>
      </c>
    </row>
    <row r="497" spans="1:13" ht="15.6" outlineLevel="1">
      <c r="A497" s="58"/>
      <c r="B497" s="55"/>
      <c r="C497" s="33">
        <v>5526</v>
      </c>
      <c r="D497" s="33" t="s">
        <v>373</v>
      </c>
      <c r="E497" s="187">
        <v>36000</v>
      </c>
      <c r="F497" s="187"/>
      <c r="G497" s="187">
        <v>32000</v>
      </c>
      <c r="H497" s="253"/>
      <c r="I497" s="187"/>
      <c r="J497" s="187"/>
      <c r="K497" s="187">
        <v>36000</v>
      </c>
      <c r="L497" s="216">
        <f t="shared" si="295"/>
        <v>-0.1111111111111111</v>
      </c>
    </row>
    <row r="498" spans="1:13" ht="15.6">
      <c r="A498" s="45" t="s">
        <v>63</v>
      </c>
      <c r="B498" s="37"/>
      <c r="C498" s="36"/>
      <c r="D498" s="37" t="s">
        <v>214</v>
      </c>
      <c r="E498" s="178">
        <f>SUM(E499)</f>
        <v>762</v>
      </c>
      <c r="F498" s="178">
        <f t="shared" ref="F498:K498" si="303">SUM(F499)</f>
        <v>0</v>
      </c>
      <c r="G498" s="178">
        <f t="shared" si="303"/>
        <v>13510</v>
      </c>
      <c r="H498" s="266"/>
      <c r="I498" s="178">
        <f t="shared" si="303"/>
        <v>0</v>
      </c>
      <c r="J498" s="178">
        <f t="shared" si="303"/>
        <v>0</v>
      </c>
      <c r="K498" s="178">
        <f t="shared" si="303"/>
        <v>762</v>
      </c>
      <c r="L498" s="216">
        <f t="shared" si="295"/>
        <v>16.72965879265092</v>
      </c>
    </row>
    <row r="499" spans="1:13" ht="15.6">
      <c r="A499" s="58"/>
      <c r="B499" s="55">
        <v>55</v>
      </c>
      <c r="C499" s="33"/>
      <c r="D499" s="55" t="s">
        <v>6</v>
      </c>
      <c r="E499" s="181">
        <f>SUM(E500:E501)</f>
        <v>762</v>
      </c>
      <c r="F499" s="181">
        <f t="shared" ref="F499:G499" si="304">SUM(F501)</f>
        <v>0</v>
      </c>
      <c r="G499" s="181">
        <f t="shared" si="304"/>
        <v>13510</v>
      </c>
      <c r="H499" s="253"/>
      <c r="I499" s="181">
        <f>SUM(I500:I501)</f>
        <v>0</v>
      </c>
      <c r="J499" s="181">
        <f t="shared" ref="J499:K499" si="305">SUM(J500:J501)</f>
        <v>0</v>
      </c>
      <c r="K499" s="181">
        <f t="shared" si="305"/>
        <v>762</v>
      </c>
      <c r="L499" s="216">
        <f t="shared" si="295"/>
        <v>16.72965879265092</v>
      </c>
    </row>
    <row r="500" spans="1:13" s="166" customFormat="1" ht="31.2">
      <c r="A500" s="183"/>
      <c r="B500" s="180"/>
      <c r="C500" s="173">
        <v>5526</v>
      </c>
      <c r="D500" s="269" t="s">
        <v>442</v>
      </c>
      <c r="E500" s="181">
        <v>762</v>
      </c>
      <c r="F500" s="181"/>
      <c r="G500" s="181">
        <v>13510</v>
      </c>
      <c r="H500" s="253"/>
      <c r="I500" s="169"/>
      <c r="J500" s="169"/>
      <c r="K500" s="169">
        <v>762</v>
      </c>
      <c r="L500" s="216">
        <f t="shared" si="295"/>
        <v>16.72965879265092</v>
      </c>
    </row>
    <row r="501" spans="1:13" ht="15.6" outlineLevel="1">
      <c r="A501" s="58"/>
      <c r="B501" s="55"/>
      <c r="C501" s="33">
        <v>5526</v>
      </c>
      <c r="D501" s="33" t="s">
        <v>360</v>
      </c>
      <c r="E501" s="187">
        <v>0</v>
      </c>
      <c r="F501" s="187"/>
      <c r="G501" s="187">
        <v>13510</v>
      </c>
      <c r="H501" s="253"/>
      <c r="I501" s="187">
        <v>0</v>
      </c>
      <c r="J501" s="187"/>
      <c r="K501" s="187"/>
      <c r="L501" s="216" t="e">
        <f t="shared" si="295"/>
        <v>#DIV/0!</v>
      </c>
      <c r="M501" s="230"/>
    </row>
    <row r="502" spans="1:13" ht="15.6">
      <c r="A502" s="45" t="s">
        <v>64</v>
      </c>
      <c r="B502" s="37"/>
      <c r="C502" s="36"/>
      <c r="D502" s="37" t="s">
        <v>215</v>
      </c>
      <c r="E502" s="178">
        <f t="shared" ref="E502:I502" si="306">SUM(E503+E510)</f>
        <v>30660</v>
      </c>
      <c r="F502" s="178">
        <f t="shared" si="306"/>
        <v>0</v>
      </c>
      <c r="G502" s="178">
        <f t="shared" ref="G502" si="307">SUM(G503+G510)</f>
        <v>39012</v>
      </c>
      <c r="H502" s="252"/>
      <c r="I502" s="178">
        <f t="shared" si="306"/>
        <v>0</v>
      </c>
      <c r="J502" s="178">
        <f t="shared" ref="J502:K502" si="308">SUM(J503+J510)</f>
        <v>0</v>
      </c>
      <c r="K502" s="178">
        <f t="shared" si="308"/>
        <v>30660</v>
      </c>
      <c r="L502" s="216">
        <f t="shared" si="295"/>
        <v>0.27240704500978474</v>
      </c>
    </row>
    <row r="503" spans="1:13" ht="15.6">
      <c r="A503" s="58"/>
      <c r="B503" s="55">
        <v>41</v>
      </c>
      <c r="C503" s="33"/>
      <c r="D503" s="55" t="s">
        <v>197</v>
      </c>
      <c r="E503" s="181">
        <f t="shared" ref="E503:I503" si="309">SUM(E504:E509)</f>
        <v>27160</v>
      </c>
      <c r="F503" s="181">
        <f t="shared" si="309"/>
        <v>0</v>
      </c>
      <c r="G503" s="181">
        <f t="shared" ref="G503" si="310">SUM(G504:G509)</f>
        <v>35012</v>
      </c>
      <c r="H503" s="253"/>
      <c r="I503" s="181">
        <f t="shared" si="309"/>
        <v>0</v>
      </c>
      <c r="J503" s="181">
        <f t="shared" ref="J503:K503" si="311">SUM(J504:J509)</f>
        <v>0</v>
      </c>
      <c r="K503" s="181">
        <f t="shared" si="311"/>
        <v>27160</v>
      </c>
      <c r="L503" s="216">
        <f t="shared" si="295"/>
        <v>0.28910162002945511</v>
      </c>
    </row>
    <row r="504" spans="1:13" ht="15.6" outlineLevel="1">
      <c r="A504" s="58"/>
      <c r="B504" s="55"/>
      <c r="C504" s="33">
        <v>4130</v>
      </c>
      <c r="D504" s="33" t="s">
        <v>216</v>
      </c>
      <c r="E504" s="187">
        <v>5000</v>
      </c>
      <c r="F504" s="187"/>
      <c r="G504" s="187">
        <v>6500</v>
      </c>
      <c r="H504" s="253"/>
      <c r="I504" s="187"/>
      <c r="J504" s="187"/>
      <c r="K504" s="187">
        <v>5000</v>
      </c>
      <c r="L504" s="216">
        <f t="shared" si="295"/>
        <v>0.3</v>
      </c>
    </row>
    <row r="505" spans="1:13" ht="15.6" outlineLevel="1">
      <c r="A505" s="58"/>
      <c r="B505" s="55"/>
      <c r="C505" s="33">
        <v>4130</v>
      </c>
      <c r="D505" s="33" t="s">
        <v>268</v>
      </c>
      <c r="E505" s="187">
        <v>1620</v>
      </c>
      <c r="F505" s="187"/>
      <c r="G505" s="187">
        <v>641</v>
      </c>
      <c r="H505" s="258"/>
      <c r="I505" s="187"/>
      <c r="J505" s="187"/>
      <c r="K505" s="187">
        <v>1620</v>
      </c>
      <c r="L505" s="216">
        <f t="shared" si="295"/>
        <v>-0.60432098765432096</v>
      </c>
    </row>
    <row r="506" spans="1:13" ht="15.6" outlineLevel="1">
      <c r="A506" s="58"/>
      <c r="B506" s="55"/>
      <c r="C506" s="33">
        <v>4134</v>
      </c>
      <c r="D506" s="33" t="s">
        <v>217</v>
      </c>
      <c r="E506" s="187">
        <v>7400</v>
      </c>
      <c r="F506" s="187"/>
      <c r="G506" s="187">
        <v>9600</v>
      </c>
      <c r="H506" s="253"/>
      <c r="I506" s="187"/>
      <c r="J506" s="187"/>
      <c r="K506" s="187">
        <v>7400</v>
      </c>
      <c r="L506" s="216">
        <f t="shared" si="295"/>
        <v>0.29729729729729731</v>
      </c>
      <c r="M506" s="165"/>
    </row>
    <row r="507" spans="1:13" ht="15.6" outlineLevel="1">
      <c r="A507" s="58"/>
      <c r="B507" s="55"/>
      <c r="C507" s="33">
        <v>4138</v>
      </c>
      <c r="D507" s="33" t="s">
        <v>257</v>
      </c>
      <c r="E507" s="187">
        <v>4500</v>
      </c>
      <c r="F507" s="187"/>
      <c r="G507" s="187">
        <v>4500</v>
      </c>
      <c r="H507" s="253"/>
      <c r="I507" s="187"/>
      <c r="J507" s="187"/>
      <c r="K507" s="187">
        <v>4500</v>
      </c>
      <c r="L507" s="216">
        <f t="shared" si="295"/>
        <v>0</v>
      </c>
      <c r="M507" s="120"/>
    </row>
    <row r="508" spans="1:13" ht="15.6" outlineLevel="1">
      <c r="A508" s="58"/>
      <c r="B508" s="55"/>
      <c r="C508" s="33">
        <v>4138</v>
      </c>
      <c r="D508" s="33" t="s">
        <v>218</v>
      </c>
      <c r="E508" s="187">
        <v>5600</v>
      </c>
      <c r="F508" s="187"/>
      <c r="G508" s="187">
        <v>12651</v>
      </c>
      <c r="H508" s="253"/>
      <c r="I508" s="187"/>
      <c r="J508" s="187"/>
      <c r="K508" s="187">
        <v>5600</v>
      </c>
      <c r="L508" s="216">
        <f t="shared" si="295"/>
        <v>1.2591071428571428</v>
      </c>
      <c r="M508" s="154" t="s">
        <v>489</v>
      </c>
    </row>
    <row r="509" spans="1:13" ht="15.6" outlineLevel="1">
      <c r="A509" s="58"/>
      <c r="B509" s="55"/>
      <c r="C509" s="33">
        <v>4138</v>
      </c>
      <c r="D509" s="33" t="s">
        <v>219</v>
      </c>
      <c r="E509" s="187">
        <v>3040</v>
      </c>
      <c r="F509" s="187"/>
      <c r="G509" s="187">
        <v>1120</v>
      </c>
      <c r="H509" s="253"/>
      <c r="I509" s="187"/>
      <c r="J509" s="187"/>
      <c r="K509" s="187">
        <v>3040</v>
      </c>
      <c r="L509" s="216">
        <f t="shared" si="295"/>
        <v>-0.63157894736842102</v>
      </c>
      <c r="M509" s="213"/>
    </row>
    <row r="510" spans="1:13" ht="15.6">
      <c r="A510" s="58"/>
      <c r="B510" s="55">
        <v>55</v>
      </c>
      <c r="C510" s="33"/>
      <c r="D510" s="55" t="s">
        <v>6</v>
      </c>
      <c r="E510" s="191">
        <f t="shared" ref="E510:K510" si="312">SUM(E511)</f>
        <v>3500</v>
      </c>
      <c r="F510" s="191">
        <f t="shared" si="312"/>
        <v>0</v>
      </c>
      <c r="G510" s="191">
        <f t="shared" si="312"/>
        <v>4000</v>
      </c>
      <c r="H510" s="253"/>
      <c r="I510" s="191">
        <f t="shared" si="312"/>
        <v>0</v>
      </c>
      <c r="J510" s="191">
        <f t="shared" si="312"/>
        <v>0</v>
      </c>
      <c r="K510" s="191">
        <f t="shared" si="312"/>
        <v>3500</v>
      </c>
      <c r="L510" s="216">
        <f t="shared" si="295"/>
        <v>0.14285714285714285</v>
      </c>
    </row>
    <row r="511" spans="1:13" ht="15.6" outlineLevel="1">
      <c r="A511" s="58"/>
      <c r="B511" s="55"/>
      <c r="C511" s="33">
        <v>5526</v>
      </c>
      <c r="D511" s="33" t="s">
        <v>262</v>
      </c>
      <c r="E511" s="187">
        <v>3500</v>
      </c>
      <c r="F511" s="187"/>
      <c r="G511" s="194">
        <v>4000</v>
      </c>
      <c r="H511" s="253"/>
      <c r="I511" s="194"/>
      <c r="J511" s="194"/>
      <c r="K511" s="194">
        <v>3500</v>
      </c>
      <c r="L511" s="216">
        <f t="shared" si="295"/>
        <v>0.14285714285714285</v>
      </c>
    </row>
    <row r="512" spans="1:13" ht="15.6">
      <c r="A512" s="89" t="s">
        <v>65</v>
      </c>
      <c r="B512" s="37"/>
      <c r="C512" s="37"/>
      <c r="D512" s="90" t="s">
        <v>241</v>
      </c>
      <c r="E512" s="192">
        <f t="shared" ref="E512:K512" si="313">SUM(E513)</f>
        <v>0</v>
      </c>
      <c r="F512" s="192">
        <f t="shared" si="313"/>
        <v>0</v>
      </c>
      <c r="G512" s="192">
        <f t="shared" si="313"/>
        <v>0</v>
      </c>
      <c r="H512" s="227"/>
      <c r="I512" s="192">
        <f t="shared" si="313"/>
        <v>0</v>
      </c>
      <c r="J512" s="192">
        <f t="shared" si="313"/>
        <v>0</v>
      </c>
      <c r="K512" s="192">
        <f t="shared" si="313"/>
        <v>0</v>
      </c>
      <c r="L512" s="216" t="e">
        <f t="shared" si="295"/>
        <v>#DIV/0!</v>
      </c>
    </row>
    <row r="513" spans="1:12" ht="15.6">
      <c r="A513" s="58"/>
      <c r="B513" s="55">
        <v>55</v>
      </c>
      <c r="C513" s="33"/>
      <c r="D513" s="55" t="s">
        <v>6</v>
      </c>
      <c r="E513" s="193">
        <f t="shared" ref="E513:I513" si="314">SUM(E514:E515)</f>
        <v>0</v>
      </c>
      <c r="F513" s="193">
        <f t="shared" si="314"/>
        <v>0</v>
      </c>
      <c r="G513" s="193">
        <f t="shared" ref="G513" si="315">SUM(G514:G515)</f>
        <v>0</v>
      </c>
      <c r="H513" s="228"/>
      <c r="I513" s="193">
        <f t="shared" si="314"/>
        <v>0</v>
      </c>
      <c r="J513" s="193">
        <f t="shared" ref="J513:K513" si="316">SUM(J514:J515)</f>
        <v>0</v>
      </c>
      <c r="K513" s="193">
        <f t="shared" si="316"/>
        <v>0</v>
      </c>
      <c r="L513" s="216" t="e">
        <f t="shared" si="295"/>
        <v>#DIV/0!</v>
      </c>
    </row>
    <row r="514" spans="1:12" ht="15.6" outlineLevel="1">
      <c r="A514" s="58"/>
      <c r="B514" s="55"/>
      <c r="C514" s="33">
        <v>5511</v>
      </c>
      <c r="D514" s="33" t="s">
        <v>243</v>
      </c>
      <c r="E514" s="187">
        <v>0</v>
      </c>
      <c r="F514" s="187">
        <v>0</v>
      </c>
      <c r="G514" s="187">
        <v>0</v>
      </c>
      <c r="H514" s="228"/>
      <c r="I514" s="187">
        <v>0</v>
      </c>
      <c r="J514" s="187"/>
      <c r="K514" s="187">
        <v>0</v>
      </c>
      <c r="L514" s="216" t="e">
        <f t="shared" si="295"/>
        <v>#DIV/0!</v>
      </c>
    </row>
    <row r="515" spans="1:12" ht="15.6" outlineLevel="1">
      <c r="A515" s="58"/>
      <c r="B515" s="55"/>
      <c r="C515" s="33">
        <v>5526</v>
      </c>
      <c r="D515" s="33" t="s">
        <v>255</v>
      </c>
      <c r="E515" s="187">
        <v>0</v>
      </c>
      <c r="F515" s="187">
        <v>0</v>
      </c>
      <c r="G515" s="187">
        <v>0</v>
      </c>
      <c r="H515" s="228"/>
      <c r="I515" s="187">
        <v>0</v>
      </c>
      <c r="J515" s="187"/>
      <c r="K515" s="187">
        <v>0</v>
      </c>
      <c r="L515" s="216" t="e">
        <f t="shared" si="295"/>
        <v>#DIV/0!</v>
      </c>
    </row>
    <row r="516" spans="1:12" ht="15.6">
      <c r="A516" s="45" t="s">
        <v>66</v>
      </c>
      <c r="B516" s="37"/>
      <c r="C516" s="36"/>
      <c r="D516" s="53" t="s">
        <v>220</v>
      </c>
      <c r="E516" s="178">
        <f t="shared" ref="E516:I516" si="317">SUM(E517+E519)</f>
        <v>8325</v>
      </c>
      <c r="F516" s="178">
        <f t="shared" si="317"/>
        <v>0</v>
      </c>
      <c r="G516" s="178">
        <f t="shared" ref="G516" si="318">SUM(G517+G519)</f>
        <v>9943</v>
      </c>
      <c r="H516" s="252"/>
      <c r="I516" s="178">
        <f t="shared" si="317"/>
        <v>0</v>
      </c>
      <c r="J516" s="178">
        <f t="shared" ref="J516:K516" si="319">SUM(J517+J519)</f>
        <v>0</v>
      </c>
      <c r="K516" s="178">
        <f t="shared" si="319"/>
        <v>8325</v>
      </c>
      <c r="L516" s="216">
        <f t="shared" si="295"/>
        <v>0.19435435435435436</v>
      </c>
    </row>
    <row r="517" spans="1:12" ht="15.6">
      <c r="A517" s="58"/>
      <c r="B517" s="55">
        <v>41</v>
      </c>
      <c r="C517" s="33"/>
      <c r="D517" s="55" t="s">
        <v>197</v>
      </c>
      <c r="E517" s="181">
        <f t="shared" ref="E517:K517" si="320">SUM(E518)</f>
        <v>7428</v>
      </c>
      <c r="F517" s="181">
        <f t="shared" si="320"/>
        <v>0</v>
      </c>
      <c r="G517" s="181">
        <f t="shared" si="320"/>
        <v>9046</v>
      </c>
      <c r="H517" s="253"/>
      <c r="I517" s="181">
        <f t="shared" si="320"/>
        <v>0</v>
      </c>
      <c r="J517" s="181">
        <f t="shared" si="320"/>
        <v>0</v>
      </c>
      <c r="K517" s="181">
        <f t="shared" si="320"/>
        <v>7428</v>
      </c>
      <c r="L517" s="216">
        <f t="shared" si="295"/>
        <v>0.21782444803446419</v>
      </c>
    </row>
    <row r="518" spans="1:12" ht="15.6" outlineLevel="1">
      <c r="A518" s="58"/>
      <c r="B518" s="55"/>
      <c r="C518" s="33">
        <v>4131</v>
      </c>
      <c r="D518" s="33" t="s">
        <v>221</v>
      </c>
      <c r="E518" s="187">
        <v>7428</v>
      </c>
      <c r="F518" s="187"/>
      <c r="G518" s="187">
        <v>9046</v>
      </c>
      <c r="H518" s="253"/>
      <c r="I518" s="187"/>
      <c r="J518" s="187"/>
      <c r="K518" s="187">
        <v>7428</v>
      </c>
      <c r="L518" s="216">
        <f t="shared" si="295"/>
        <v>0.21782444803446419</v>
      </c>
    </row>
    <row r="519" spans="1:12" ht="15.6">
      <c r="A519" s="58"/>
      <c r="B519" s="55">
        <v>55</v>
      </c>
      <c r="C519" s="33"/>
      <c r="D519" s="55" t="s">
        <v>6</v>
      </c>
      <c r="E519" s="191">
        <f t="shared" ref="E519:K519" si="321">SUM(E520)</f>
        <v>897</v>
      </c>
      <c r="F519" s="191">
        <f t="shared" si="321"/>
        <v>0</v>
      </c>
      <c r="G519" s="191">
        <f t="shared" si="321"/>
        <v>897</v>
      </c>
      <c r="H519" s="253"/>
      <c r="I519" s="191">
        <f t="shared" si="321"/>
        <v>0</v>
      </c>
      <c r="J519" s="191">
        <f t="shared" si="321"/>
        <v>0</v>
      </c>
      <c r="K519" s="191">
        <f t="shared" si="321"/>
        <v>897</v>
      </c>
      <c r="L519" s="216">
        <f t="shared" si="295"/>
        <v>0</v>
      </c>
    </row>
    <row r="520" spans="1:12" ht="15.6" outlineLevel="1">
      <c r="A520" s="58"/>
      <c r="B520" s="55"/>
      <c r="C520" s="33">
        <v>5500</v>
      </c>
      <c r="D520" s="33" t="s">
        <v>222</v>
      </c>
      <c r="E520" s="187">
        <v>897</v>
      </c>
      <c r="F520" s="187"/>
      <c r="G520" s="187">
        <v>897</v>
      </c>
      <c r="H520" s="253"/>
      <c r="I520" s="187"/>
      <c r="J520" s="187"/>
      <c r="K520" s="187">
        <v>897</v>
      </c>
      <c r="L520" s="216">
        <f t="shared" si="295"/>
        <v>0</v>
      </c>
    </row>
    <row r="521" spans="1:12" ht="15.6">
      <c r="A521" s="89" t="s">
        <v>67</v>
      </c>
      <c r="B521" s="37"/>
      <c r="C521" s="37"/>
      <c r="D521" s="37" t="s">
        <v>244</v>
      </c>
      <c r="E521" s="190">
        <f t="shared" ref="E521:K522" si="322">SUM(E522)</f>
        <v>100</v>
      </c>
      <c r="F521" s="190">
        <f t="shared" si="322"/>
        <v>0</v>
      </c>
      <c r="G521" s="190">
        <f t="shared" si="322"/>
        <v>100</v>
      </c>
      <c r="H521" s="227"/>
      <c r="I521" s="190">
        <f t="shared" si="322"/>
        <v>0</v>
      </c>
      <c r="J521" s="190">
        <f t="shared" si="322"/>
        <v>0</v>
      </c>
      <c r="K521" s="190">
        <f t="shared" si="322"/>
        <v>100</v>
      </c>
      <c r="L521" s="216">
        <f t="shared" si="295"/>
        <v>0</v>
      </c>
    </row>
    <row r="522" spans="1:12" ht="15.6">
      <c r="A522" s="58"/>
      <c r="B522" s="55">
        <v>55</v>
      </c>
      <c r="C522" s="33"/>
      <c r="D522" s="55" t="s">
        <v>6</v>
      </c>
      <c r="E522" s="189">
        <f t="shared" si="322"/>
        <v>100</v>
      </c>
      <c r="F522" s="189">
        <f t="shared" si="322"/>
        <v>0</v>
      </c>
      <c r="G522" s="189">
        <f t="shared" si="322"/>
        <v>100</v>
      </c>
      <c r="H522" s="228"/>
      <c r="I522" s="189">
        <f t="shared" si="322"/>
        <v>0</v>
      </c>
      <c r="J522" s="189">
        <f t="shared" si="322"/>
        <v>0</v>
      </c>
      <c r="K522" s="189">
        <f t="shared" si="322"/>
        <v>100</v>
      </c>
      <c r="L522" s="216">
        <f t="shared" si="295"/>
        <v>0</v>
      </c>
    </row>
    <row r="523" spans="1:12" ht="15.6" outlineLevel="1">
      <c r="A523" s="58"/>
      <c r="B523" s="55"/>
      <c r="C523" s="33">
        <v>5526</v>
      </c>
      <c r="D523" s="33" t="s">
        <v>245</v>
      </c>
      <c r="E523" s="187">
        <v>100</v>
      </c>
      <c r="F523" s="187"/>
      <c r="G523" s="187">
        <v>100</v>
      </c>
      <c r="H523" s="228"/>
      <c r="I523" s="187"/>
      <c r="J523" s="187"/>
      <c r="K523" s="187">
        <v>100</v>
      </c>
      <c r="L523" s="216">
        <f t="shared" si="295"/>
        <v>0</v>
      </c>
    </row>
    <row r="524" spans="1:12" ht="15.6">
      <c r="A524" s="58"/>
      <c r="B524" s="55"/>
      <c r="C524" s="62" t="s">
        <v>37</v>
      </c>
      <c r="D524" s="62"/>
      <c r="E524" s="185">
        <f t="shared" ref="E524:F524" si="323">E5-E48</f>
        <v>173397</v>
      </c>
      <c r="F524" s="185">
        <f t="shared" si="323"/>
        <v>1440000</v>
      </c>
      <c r="G524" s="185">
        <f>G5-G48</f>
        <v>193937</v>
      </c>
      <c r="H524" s="261"/>
      <c r="I524" s="185">
        <f>I5-I48</f>
        <v>0</v>
      </c>
      <c r="J524" s="185">
        <f t="shared" ref="J524:K524" si="324">J5-J48</f>
        <v>0</v>
      </c>
      <c r="K524" s="185">
        <f t="shared" si="324"/>
        <v>173397</v>
      </c>
      <c r="L524" s="216">
        <f t="shared" si="295"/>
        <v>0.11845649002001188</v>
      </c>
    </row>
    <row r="525" spans="1:12" ht="15.6">
      <c r="A525" s="63"/>
      <c r="B525" s="64"/>
      <c r="C525" s="65" t="s">
        <v>38</v>
      </c>
      <c r="D525" s="66"/>
      <c r="E525" s="188">
        <f>E526+E527+E553+E567+E570+E571</f>
        <v>-653004</v>
      </c>
      <c r="F525" s="188">
        <f>F526+F527+F553+F566+F570+F571</f>
        <v>0</v>
      </c>
      <c r="G525" s="188">
        <f>G526+G527+G553+G566+G570+G571</f>
        <v>-484550</v>
      </c>
      <c r="H525" s="246"/>
      <c r="I525" s="188">
        <f>I526+I527+I553+I566+I570+I571</f>
        <v>0</v>
      </c>
      <c r="J525" s="188">
        <f t="shared" ref="J525" si="325">J526+J527+J553+J566+J570+J571</f>
        <v>0</v>
      </c>
      <c r="K525" s="188">
        <f>K526+K527+K553+K567+K570+K571</f>
        <v>-653004</v>
      </c>
      <c r="L525" s="216">
        <f t="shared" si="295"/>
        <v>-0.2579677919277677</v>
      </c>
    </row>
    <row r="526" spans="1:12" ht="15.6">
      <c r="A526" s="58"/>
      <c r="B526" s="33"/>
      <c r="C526" s="33">
        <v>381</v>
      </c>
      <c r="D526" s="57" t="s">
        <v>223</v>
      </c>
      <c r="E526" s="187">
        <v>20000</v>
      </c>
      <c r="F526" s="187"/>
      <c r="G526" s="187">
        <v>20000</v>
      </c>
      <c r="H526" s="245"/>
      <c r="I526" s="187"/>
      <c r="J526" s="187"/>
      <c r="K526" s="187">
        <v>20000</v>
      </c>
      <c r="L526" s="216">
        <f t="shared" si="295"/>
        <v>0</v>
      </c>
    </row>
    <row r="527" spans="1:12" ht="15.6">
      <c r="A527" s="58"/>
      <c r="B527" s="33"/>
      <c r="C527" s="33">
        <v>155</v>
      </c>
      <c r="D527" s="57" t="s">
        <v>224</v>
      </c>
      <c r="E527" s="197">
        <f t="shared" ref="E527:I527" si="326">SUM(E529:E552)</f>
        <v>-672769</v>
      </c>
      <c r="F527" s="197">
        <f t="shared" si="326"/>
        <v>0</v>
      </c>
      <c r="G527" s="197">
        <f t="shared" si="326"/>
        <v>-483600</v>
      </c>
      <c r="H527" s="245"/>
      <c r="I527" s="197">
        <f t="shared" si="326"/>
        <v>0</v>
      </c>
      <c r="J527" s="197"/>
      <c r="K527" s="197">
        <f t="shared" ref="K527" si="327">SUM(K529:K552)</f>
        <v>-672769</v>
      </c>
      <c r="L527" s="216">
        <f t="shared" si="295"/>
        <v>-0.28117972141998221</v>
      </c>
    </row>
    <row r="528" spans="1:12" ht="15.6" outlineLevel="1">
      <c r="A528" s="58"/>
      <c r="B528" s="33"/>
      <c r="C528" s="33"/>
      <c r="D528" s="68" t="s">
        <v>225</v>
      </c>
      <c r="E528" s="164"/>
      <c r="F528" s="164"/>
      <c r="G528" s="164"/>
      <c r="H528" s="245"/>
      <c r="I528" s="164"/>
      <c r="J528" s="164"/>
      <c r="K528" s="164"/>
      <c r="L528" s="205"/>
    </row>
    <row r="529" spans="1:13" ht="15.6" outlineLevel="1">
      <c r="A529" s="58" t="s">
        <v>7</v>
      </c>
      <c r="B529" s="33">
        <v>15</v>
      </c>
      <c r="C529" s="33"/>
      <c r="D529" s="68" t="s">
        <v>490</v>
      </c>
      <c r="E529" s="187">
        <v>-15000</v>
      </c>
      <c r="F529" s="187"/>
      <c r="G529" s="187">
        <v>-15000</v>
      </c>
      <c r="H529" s="245"/>
      <c r="I529" s="187"/>
      <c r="J529" s="187"/>
      <c r="K529" s="187">
        <v>-15000</v>
      </c>
      <c r="L529" s="205"/>
    </row>
    <row r="530" spans="1:13" ht="15.6" outlineLevel="1">
      <c r="A530" s="58" t="s">
        <v>44</v>
      </c>
      <c r="B530" s="33">
        <v>15</v>
      </c>
      <c r="C530" s="33"/>
      <c r="D530" s="68" t="s">
        <v>259</v>
      </c>
      <c r="E530" s="187">
        <v>-5000</v>
      </c>
      <c r="F530" s="187"/>
      <c r="G530" s="187"/>
      <c r="H530" s="245"/>
      <c r="I530" s="187"/>
      <c r="J530" s="187"/>
      <c r="K530" s="187">
        <v>-5000</v>
      </c>
      <c r="L530" s="205"/>
    </row>
    <row r="531" spans="1:13" s="166" customFormat="1" ht="15.6" outlineLevel="1">
      <c r="A531" s="183" t="s">
        <v>46</v>
      </c>
      <c r="B531" s="173">
        <v>15</v>
      </c>
      <c r="C531" s="173"/>
      <c r="D531" s="68"/>
      <c r="E531" s="187"/>
      <c r="F531" s="187"/>
      <c r="G531" s="187"/>
      <c r="H531" s="245"/>
      <c r="I531" s="187"/>
      <c r="J531" s="187"/>
      <c r="K531" s="187"/>
      <c r="L531" s="205"/>
    </row>
    <row r="532" spans="1:13" ht="15.6" outlineLevel="1">
      <c r="A532" s="58" t="s">
        <v>10</v>
      </c>
      <c r="B532" s="33">
        <v>15</v>
      </c>
      <c r="C532" s="33"/>
      <c r="D532" s="68" t="s">
        <v>226</v>
      </c>
      <c r="E532" s="187">
        <v>-100000</v>
      </c>
      <c r="F532" s="187"/>
      <c r="G532" s="187">
        <v>-70000</v>
      </c>
      <c r="H532" s="245"/>
      <c r="I532" s="187"/>
      <c r="J532" s="187"/>
      <c r="K532" s="187">
        <v>-100000</v>
      </c>
      <c r="L532" s="205"/>
    </row>
    <row r="533" spans="1:13" ht="15.6" outlineLevel="1">
      <c r="A533" s="58" t="s">
        <v>48</v>
      </c>
      <c r="B533" s="33">
        <v>15</v>
      </c>
      <c r="C533" s="33"/>
      <c r="D533" s="68"/>
      <c r="E533" s="187"/>
      <c r="F533" s="187"/>
      <c r="G533" s="187"/>
      <c r="H533" s="245"/>
      <c r="I533" s="187"/>
      <c r="J533" s="187"/>
      <c r="K533" s="187"/>
      <c r="L533" s="205"/>
    </row>
    <row r="534" spans="1:13" ht="15.6" outlineLevel="1">
      <c r="A534" s="58"/>
      <c r="B534" s="33">
        <v>15</v>
      </c>
      <c r="C534" s="33"/>
      <c r="D534" s="68"/>
      <c r="E534" s="187"/>
      <c r="F534" s="187"/>
      <c r="G534" s="187"/>
      <c r="H534" s="245"/>
      <c r="I534" s="187"/>
      <c r="J534" s="187"/>
      <c r="K534" s="187"/>
      <c r="L534" s="205"/>
    </row>
    <row r="535" spans="1:13" ht="15.6" outlineLevel="1">
      <c r="A535" s="58" t="s">
        <v>48</v>
      </c>
      <c r="B535" s="33">
        <v>15</v>
      </c>
      <c r="C535" s="33"/>
      <c r="D535" s="68" t="s">
        <v>413</v>
      </c>
      <c r="E535" s="187">
        <v>-18136</v>
      </c>
      <c r="F535" s="187"/>
      <c r="G535" s="187"/>
      <c r="H535" s="245"/>
      <c r="I535" s="187"/>
      <c r="J535" s="187"/>
      <c r="K535" s="187">
        <v>-18136</v>
      </c>
      <c r="L535" s="205"/>
    </row>
    <row r="536" spans="1:13" s="166" customFormat="1" ht="15.6" outlineLevel="1">
      <c r="A536" s="183" t="s">
        <v>14</v>
      </c>
      <c r="B536" s="173">
        <v>15</v>
      </c>
      <c r="C536" s="173"/>
      <c r="D536" s="68" t="s">
        <v>416</v>
      </c>
      <c r="E536" s="187">
        <v>-8000</v>
      </c>
      <c r="F536" s="187"/>
      <c r="G536" s="187"/>
      <c r="H536" s="245"/>
      <c r="I536" s="187"/>
      <c r="J536" s="187"/>
      <c r="K536" s="187">
        <v>-8000</v>
      </c>
      <c r="L536" s="205"/>
    </row>
    <row r="537" spans="1:13" ht="15.6" outlineLevel="1">
      <c r="A537" s="58" t="s">
        <v>51</v>
      </c>
      <c r="B537" s="33">
        <v>15</v>
      </c>
      <c r="C537" s="33"/>
      <c r="D537" s="68" t="s">
        <v>491</v>
      </c>
      <c r="E537" s="187"/>
      <c r="F537" s="187"/>
      <c r="G537" s="187">
        <v>-16200</v>
      </c>
      <c r="H537" s="245"/>
      <c r="I537" s="187"/>
      <c r="J537" s="187"/>
      <c r="K537" s="187"/>
      <c r="L537" s="205"/>
    </row>
    <row r="538" spans="1:13" ht="15.6" outlineLevel="1">
      <c r="A538" s="58" t="s">
        <v>51</v>
      </c>
      <c r="B538" s="33">
        <v>15</v>
      </c>
      <c r="C538" s="33"/>
      <c r="D538" s="68"/>
      <c r="E538" s="187"/>
      <c r="F538" s="187"/>
      <c r="G538" s="187"/>
      <c r="H538" s="245"/>
      <c r="I538" s="187"/>
      <c r="J538" s="187"/>
      <c r="K538" s="187"/>
      <c r="L538" s="205"/>
    </row>
    <row r="539" spans="1:13" ht="15.6" outlineLevel="1">
      <c r="A539" s="58" t="s">
        <v>52</v>
      </c>
      <c r="B539" s="33">
        <v>15</v>
      </c>
      <c r="C539" s="33"/>
      <c r="D539" s="68"/>
      <c r="E539" s="187"/>
      <c r="F539" s="187"/>
      <c r="G539" s="187"/>
      <c r="H539" s="245"/>
      <c r="I539" s="187"/>
      <c r="J539" s="187"/>
      <c r="K539" s="187"/>
      <c r="L539" s="205"/>
      <c r="M539" s="120"/>
    </row>
    <row r="540" spans="1:13" ht="15.6" outlineLevel="1">
      <c r="A540" s="58" t="s">
        <v>53</v>
      </c>
      <c r="B540" s="33">
        <v>15</v>
      </c>
      <c r="C540" s="33"/>
      <c r="D540" s="68" t="s">
        <v>492</v>
      </c>
      <c r="E540" s="187">
        <v>-37000</v>
      </c>
      <c r="F540" s="187"/>
      <c r="G540" s="187">
        <v>-20000</v>
      </c>
      <c r="H540" s="245"/>
      <c r="I540" s="187"/>
      <c r="J540" s="187"/>
      <c r="K540" s="187">
        <v>-37000</v>
      </c>
      <c r="L540" s="205"/>
      <c r="M540" s="120"/>
    </row>
    <row r="541" spans="1:13" ht="15.6" outlineLevel="1">
      <c r="A541" s="58" t="s">
        <v>54</v>
      </c>
      <c r="B541" s="33">
        <v>15</v>
      </c>
      <c r="C541" s="33"/>
      <c r="D541" s="68"/>
      <c r="E541" s="187"/>
      <c r="F541" s="187"/>
      <c r="G541" s="187"/>
      <c r="H541" s="245"/>
      <c r="I541" s="187"/>
      <c r="J541" s="187"/>
      <c r="K541" s="187"/>
      <c r="L541" s="205"/>
      <c r="M541" s="120"/>
    </row>
    <row r="542" spans="1:13" s="166" customFormat="1" ht="31.2" outlineLevel="1">
      <c r="A542" s="183" t="s">
        <v>54</v>
      </c>
      <c r="B542" s="173">
        <v>15</v>
      </c>
      <c r="C542" s="173"/>
      <c r="D542" s="215" t="s">
        <v>417</v>
      </c>
      <c r="E542" s="187">
        <v>-500</v>
      </c>
      <c r="F542" s="187"/>
      <c r="G542" s="187">
        <v>-2400</v>
      </c>
      <c r="H542" s="245"/>
      <c r="I542" s="187"/>
      <c r="J542" s="187"/>
      <c r="K542" s="187">
        <v>-500</v>
      </c>
      <c r="L542" s="205"/>
      <c r="M542" s="120"/>
    </row>
    <row r="543" spans="1:13" s="166" customFormat="1" ht="15.6" outlineLevel="1">
      <c r="A543" s="183" t="s">
        <v>54</v>
      </c>
      <c r="B543" s="173">
        <v>15</v>
      </c>
      <c r="C543" s="173"/>
      <c r="D543" s="215" t="s">
        <v>473</v>
      </c>
      <c r="E543" s="187">
        <v>-11133</v>
      </c>
      <c r="F543" s="187"/>
      <c r="G543" s="187">
        <v>-5000</v>
      </c>
      <c r="H543" s="245"/>
      <c r="I543" s="187"/>
      <c r="J543" s="187"/>
      <c r="K543" s="187">
        <v>-11133</v>
      </c>
      <c r="L543" s="205"/>
      <c r="M543" s="120"/>
    </row>
    <row r="544" spans="1:13" s="166" customFormat="1" ht="15.6" outlineLevel="1">
      <c r="A544" s="183" t="s">
        <v>25</v>
      </c>
      <c r="B544" s="173">
        <v>15</v>
      </c>
      <c r="C544" s="173"/>
      <c r="D544" s="68"/>
      <c r="E544" s="187"/>
      <c r="F544" s="187"/>
      <c r="G544" s="187"/>
      <c r="H544" s="245"/>
      <c r="I544" s="187"/>
      <c r="J544" s="187"/>
      <c r="K544" s="187"/>
      <c r="L544" s="205"/>
      <c r="M544" s="120"/>
    </row>
    <row r="545" spans="1:14" ht="15.6" outlineLevel="1">
      <c r="A545" s="58" t="s">
        <v>27</v>
      </c>
      <c r="B545" s="33">
        <v>15</v>
      </c>
      <c r="C545" s="33"/>
      <c r="D545" s="215" t="s">
        <v>493</v>
      </c>
      <c r="E545" s="187"/>
      <c r="F545" s="187"/>
      <c r="G545" s="187">
        <v>-40000</v>
      </c>
      <c r="H545" s="245"/>
      <c r="I545" s="187"/>
      <c r="J545" s="187"/>
      <c r="K545" s="187"/>
      <c r="L545" s="205"/>
      <c r="M545" s="120"/>
    </row>
    <row r="546" spans="1:14" ht="15.6" outlineLevel="1">
      <c r="A546" s="58" t="s">
        <v>57</v>
      </c>
      <c r="B546" s="33">
        <v>15</v>
      </c>
      <c r="C546" s="33"/>
      <c r="D546" s="68" t="s">
        <v>494</v>
      </c>
      <c r="E546" s="187">
        <v>-5000</v>
      </c>
      <c r="F546" s="187"/>
      <c r="G546" s="187">
        <v>-10000</v>
      </c>
      <c r="H546" s="245"/>
      <c r="I546" s="187"/>
      <c r="J546" s="187"/>
      <c r="K546" s="187">
        <v>-5000</v>
      </c>
      <c r="L546" s="205"/>
      <c r="M546" s="120"/>
      <c r="N546" s="165"/>
    </row>
    <row r="547" spans="1:14" s="166" customFormat="1" ht="15.6" outlineLevel="1">
      <c r="A547" s="183" t="s">
        <v>57</v>
      </c>
      <c r="B547" s="173">
        <v>15</v>
      </c>
      <c r="C547" s="173"/>
      <c r="D547" s="68" t="s">
        <v>445</v>
      </c>
      <c r="E547" s="187">
        <v>-5000</v>
      </c>
      <c r="F547" s="187"/>
      <c r="G547" s="187">
        <v>-5000</v>
      </c>
      <c r="H547" s="245"/>
      <c r="I547" s="187"/>
      <c r="J547" s="187"/>
      <c r="K547" s="187">
        <v>-5000</v>
      </c>
      <c r="L547" s="205"/>
      <c r="M547" s="120"/>
      <c r="N547" s="199"/>
    </row>
    <row r="548" spans="1:14" s="166" customFormat="1" ht="15.6" outlineLevel="1">
      <c r="A548" s="183" t="s">
        <v>51</v>
      </c>
      <c r="B548" s="173">
        <v>15</v>
      </c>
      <c r="C548" s="173"/>
      <c r="D548" s="68"/>
      <c r="E548" s="187"/>
      <c r="F548" s="187"/>
      <c r="G548" s="187"/>
      <c r="H548" s="245"/>
      <c r="I548" s="187"/>
      <c r="J548" s="187"/>
      <c r="K548" s="187"/>
      <c r="L548" s="205"/>
      <c r="M548" s="120"/>
      <c r="N548" s="199"/>
    </row>
    <row r="549" spans="1:14" s="166" customFormat="1" ht="15.6" outlineLevel="1">
      <c r="A549" s="183" t="s">
        <v>51</v>
      </c>
      <c r="B549" s="173">
        <v>15</v>
      </c>
      <c r="C549" s="173"/>
      <c r="D549" s="68" t="s">
        <v>411</v>
      </c>
      <c r="E549" s="187">
        <v>-118000</v>
      </c>
      <c r="F549" s="187"/>
      <c r="G549" s="187"/>
      <c r="H549" s="245"/>
      <c r="I549" s="187"/>
      <c r="J549" s="187"/>
      <c r="K549" s="187">
        <v>-118000</v>
      </c>
      <c r="L549" s="205"/>
      <c r="M549" s="120"/>
      <c r="N549" s="199"/>
    </row>
    <row r="550" spans="1:14" ht="15.6" outlineLevel="1">
      <c r="A550" s="58" t="s">
        <v>51</v>
      </c>
      <c r="B550" s="33">
        <v>15</v>
      </c>
      <c r="C550" s="33"/>
      <c r="D550" s="68" t="s">
        <v>498</v>
      </c>
      <c r="E550" s="187">
        <v>-350000</v>
      </c>
      <c r="F550" s="187"/>
      <c r="G550" s="187">
        <v>-300000</v>
      </c>
      <c r="H550" s="245"/>
      <c r="I550" s="187"/>
      <c r="J550" s="187"/>
      <c r="K550" s="187">
        <v>-350000</v>
      </c>
      <c r="L550" s="205"/>
      <c r="M550" s="120"/>
    </row>
    <row r="551" spans="1:14" ht="0.75" customHeight="1" outlineLevel="1">
      <c r="A551" s="105" t="s">
        <v>61</v>
      </c>
      <c r="B551" s="106">
        <v>15</v>
      </c>
      <c r="C551" s="106"/>
      <c r="D551" s="107" t="s">
        <v>253</v>
      </c>
      <c r="E551" s="187"/>
      <c r="F551" s="187"/>
      <c r="G551" s="187"/>
      <c r="H551" s="245"/>
      <c r="I551" s="187"/>
      <c r="J551" s="187"/>
      <c r="K551" s="187"/>
      <c r="L551" s="205"/>
      <c r="M551" s="120"/>
    </row>
    <row r="552" spans="1:14" ht="15.6" outlineLevel="1">
      <c r="A552" s="105"/>
      <c r="B552" s="106">
        <v>15</v>
      </c>
      <c r="C552" s="106"/>
      <c r="D552" s="107"/>
      <c r="E552" s="187"/>
      <c r="F552" s="187"/>
      <c r="G552" s="187"/>
      <c r="H552" s="245"/>
      <c r="I552" s="187"/>
      <c r="J552" s="187"/>
      <c r="K552" s="187"/>
      <c r="L552" s="205"/>
      <c r="M552" s="120"/>
    </row>
    <row r="553" spans="1:14" ht="16.2" outlineLevel="1">
      <c r="A553" s="110"/>
      <c r="B553" s="111"/>
      <c r="C553" s="112">
        <v>3502</v>
      </c>
      <c r="D553" s="113" t="s">
        <v>258</v>
      </c>
      <c r="E553" s="114">
        <f>SUM(E554:E565)</f>
        <v>28415</v>
      </c>
      <c r="F553" s="114">
        <f t="shared" ref="F553:K553" si="328">SUM(F554:F565)</f>
        <v>0</v>
      </c>
      <c r="G553" s="114">
        <f t="shared" ref="G553" si="329">SUM(G554:G565)</f>
        <v>20000</v>
      </c>
      <c r="H553" s="268"/>
      <c r="I553" s="114">
        <f t="shared" si="328"/>
        <v>0</v>
      </c>
      <c r="J553" s="114">
        <f t="shared" si="328"/>
        <v>0</v>
      </c>
      <c r="K553" s="114">
        <f t="shared" si="328"/>
        <v>28415</v>
      </c>
      <c r="L553" s="205"/>
      <c r="M553" s="120"/>
    </row>
    <row r="554" spans="1:14" ht="15.6" outlineLevel="1">
      <c r="A554" s="42"/>
      <c r="B554" s="35"/>
      <c r="C554" s="33">
        <v>3502</v>
      </c>
      <c r="D554" s="69" t="s">
        <v>402</v>
      </c>
      <c r="E554" s="187">
        <v>0</v>
      </c>
      <c r="F554" s="187"/>
      <c r="G554" s="187"/>
      <c r="H554" s="245"/>
      <c r="I554" s="187"/>
      <c r="J554" s="187"/>
      <c r="K554" s="187"/>
      <c r="L554" s="205"/>
      <c r="M554" s="120"/>
    </row>
    <row r="555" spans="1:14" ht="15.6">
      <c r="A555" s="108"/>
      <c r="B555" s="109"/>
      <c r="C555" s="109">
        <v>3502</v>
      </c>
      <c r="D555" s="115" t="s">
        <v>251</v>
      </c>
      <c r="E555" s="187"/>
      <c r="F555" s="187"/>
      <c r="G555" s="187"/>
      <c r="H555" s="245"/>
      <c r="I555" s="187"/>
      <c r="J555" s="187"/>
      <c r="K555" s="187"/>
      <c r="L555" s="205"/>
    </row>
    <row r="556" spans="1:14" ht="15.6">
      <c r="A556" s="108"/>
      <c r="B556" s="109"/>
      <c r="C556" s="109">
        <v>3502</v>
      </c>
      <c r="D556" s="115" t="s">
        <v>254</v>
      </c>
      <c r="E556" s="187"/>
      <c r="F556" s="187"/>
      <c r="G556" s="187"/>
      <c r="H556" s="245"/>
      <c r="I556" s="187"/>
      <c r="J556" s="187"/>
      <c r="K556" s="187"/>
      <c r="L556" s="205"/>
    </row>
    <row r="557" spans="1:14" ht="15.6">
      <c r="A557" s="42"/>
      <c r="B557" s="35"/>
      <c r="C557" s="35">
        <v>3502</v>
      </c>
      <c r="D557" s="116" t="s">
        <v>444</v>
      </c>
      <c r="E557" s="187">
        <v>15415</v>
      </c>
      <c r="F557" s="187"/>
      <c r="G557" s="187"/>
      <c r="H557" s="245"/>
      <c r="I557" s="187"/>
      <c r="J557" s="187"/>
      <c r="K557" s="187">
        <v>15415</v>
      </c>
      <c r="L557" s="205"/>
    </row>
    <row r="558" spans="1:14" s="166" customFormat="1" ht="15.6" hidden="1">
      <c r="A558" s="42"/>
      <c r="B558" s="174"/>
      <c r="C558" s="174">
        <v>3502</v>
      </c>
      <c r="D558" s="116" t="s">
        <v>391</v>
      </c>
      <c r="E558" s="187"/>
      <c r="F558" s="187"/>
      <c r="G558" s="187"/>
      <c r="H558" s="245"/>
      <c r="I558" s="187"/>
      <c r="J558" s="187"/>
      <c r="K558" s="187"/>
      <c r="L558" s="205"/>
    </row>
    <row r="559" spans="1:14" s="166" customFormat="1" ht="15.6" hidden="1">
      <c r="A559" s="42"/>
      <c r="B559" s="174"/>
      <c r="C559" s="174">
        <v>3502</v>
      </c>
      <c r="D559" s="116" t="s">
        <v>392</v>
      </c>
      <c r="E559" s="187"/>
      <c r="F559" s="187"/>
      <c r="G559" s="187"/>
      <c r="H559" s="245"/>
      <c r="I559" s="187"/>
      <c r="J559" s="187"/>
      <c r="K559" s="187">
        <f>I559+J559</f>
        <v>0</v>
      </c>
      <c r="L559" s="205"/>
    </row>
    <row r="560" spans="1:14" ht="15.6" hidden="1">
      <c r="A560" s="58"/>
      <c r="B560" s="33"/>
      <c r="C560" s="33">
        <v>3502</v>
      </c>
      <c r="D560" s="69" t="s">
        <v>412</v>
      </c>
      <c r="E560" s="187"/>
      <c r="F560" s="187"/>
      <c r="G560" s="187"/>
      <c r="H560" s="245"/>
      <c r="I560" s="187"/>
      <c r="J560" s="187"/>
      <c r="K560" s="187"/>
      <c r="L560" s="205"/>
    </row>
    <row r="561" spans="1:13" ht="15.6" hidden="1">
      <c r="A561" s="58"/>
      <c r="B561" s="33"/>
      <c r="C561" s="33">
        <v>3502</v>
      </c>
      <c r="D561" s="69" t="s">
        <v>403</v>
      </c>
      <c r="E561" s="187"/>
      <c r="F561" s="187"/>
      <c r="G561" s="187"/>
      <c r="H561" s="245"/>
      <c r="I561" s="187"/>
      <c r="J561" s="187"/>
      <c r="K561" s="187"/>
      <c r="L561" s="205"/>
    </row>
    <row r="562" spans="1:13" ht="15.6">
      <c r="A562" s="58"/>
      <c r="B562" s="33"/>
      <c r="C562" s="33">
        <v>3502</v>
      </c>
      <c r="D562" s="69" t="s">
        <v>495</v>
      </c>
      <c r="E562" s="187">
        <v>5000</v>
      </c>
      <c r="F562" s="187"/>
      <c r="G562" s="187">
        <v>10000</v>
      </c>
      <c r="H562" s="245"/>
      <c r="I562" s="187"/>
      <c r="J562" s="187"/>
      <c r="K562" s="187">
        <v>5000</v>
      </c>
      <c r="L562" s="205"/>
      <c r="M562" s="120"/>
    </row>
    <row r="563" spans="1:13" ht="0.6" customHeight="1">
      <c r="A563" s="58"/>
      <c r="B563" s="33"/>
      <c r="C563" s="33">
        <v>3502</v>
      </c>
      <c r="D563" s="69" t="s">
        <v>374</v>
      </c>
      <c r="E563" s="187"/>
      <c r="F563" s="187"/>
      <c r="G563" s="187"/>
      <c r="H563" s="245"/>
      <c r="I563" s="187"/>
      <c r="J563" s="187"/>
      <c r="K563" s="187"/>
      <c r="L563" s="205"/>
      <c r="M563" s="231"/>
    </row>
    <row r="564" spans="1:13" s="166" customFormat="1" ht="15.6" hidden="1">
      <c r="A564" s="183"/>
      <c r="B564" s="173"/>
      <c r="C564" s="173">
        <v>3502</v>
      </c>
      <c r="D564" s="69" t="s">
        <v>390</v>
      </c>
      <c r="E564" s="187"/>
      <c r="F564" s="187"/>
      <c r="G564" s="187"/>
      <c r="H564" s="245"/>
      <c r="I564" s="187"/>
      <c r="J564" s="187"/>
      <c r="K564" s="187"/>
      <c r="L564" s="205"/>
      <c r="M564" s="231"/>
    </row>
    <row r="565" spans="1:13" ht="15.6">
      <c r="A565" s="58"/>
      <c r="B565" s="33"/>
      <c r="C565" s="33">
        <v>3502</v>
      </c>
      <c r="D565" s="69" t="s">
        <v>496</v>
      </c>
      <c r="E565" s="187">
        <v>8000</v>
      </c>
      <c r="F565" s="187"/>
      <c r="G565" s="187">
        <v>10000</v>
      </c>
      <c r="H565" s="245"/>
      <c r="I565" s="187"/>
      <c r="J565" s="187"/>
      <c r="K565" s="187">
        <v>8000</v>
      </c>
      <c r="L565" s="205"/>
    </row>
    <row r="566" spans="1:13" ht="15.6">
      <c r="A566" s="58"/>
      <c r="B566" s="33"/>
      <c r="C566" s="33">
        <v>4502</v>
      </c>
      <c r="D566" s="57" t="s">
        <v>252</v>
      </c>
      <c r="E566" s="187">
        <v>-16000</v>
      </c>
      <c r="F566" s="187"/>
      <c r="G566" s="187">
        <v>-20000</v>
      </c>
      <c r="H566" s="245"/>
      <c r="I566" s="187"/>
      <c r="J566" s="187"/>
      <c r="K566" s="187"/>
      <c r="L566" s="205"/>
    </row>
    <row r="567" spans="1:13" ht="15.6" outlineLevel="1">
      <c r="A567" s="58" t="s">
        <v>50</v>
      </c>
      <c r="B567" s="33">
        <v>45</v>
      </c>
      <c r="C567" s="33"/>
      <c r="D567" s="70" t="s">
        <v>506</v>
      </c>
      <c r="E567" s="164">
        <v>-16000</v>
      </c>
      <c r="F567" s="187"/>
      <c r="G567" s="164">
        <v>-20000</v>
      </c>
      <c r="H567" s="245"/>
      <c r="I567" s="187"/>
      <c r="J567" s="187"/>
      <c r="K567" s="187">
        <v>-16000</v>
      </c>
      <c r="L567" s="205"/>
    </row>
    <row r="568" spans="1:13" s="166" customFormat="1" ht="15.6" outlineLevel="1">
      <c r="A568" s="183"/>
      <c r="B568" s="173"/>
      <c r="C568" s="173">
        <v>4502</v>
      </c>
      <c r="D568" s="68"/>
      <c r="E568" s="187"/>
      <c r="F568" s="187"/>
      <c r="G568" s="187"/>
      <c r="H568" s="245"/>
      <c r="I568" s="187"/>
      <c r="J568" s="187"/>
      <c r="K568" s="187"/>
      <c r="L568" s="205"/>
    </row>
    <row r="569" spans="1:13" ht="15.6">
      <c r="A569" s="58"/>
      <c r="B569" s="33"/>
      <c r="C569" s="33"/>
      <c r="D569" s="71" t="s">
        <v>227</v>
      </c>
      <c r="E569" s="187"/>
      <c r="F569" s="187"/>
      <c r="G569" s="187"/>
      <c r="H569" s="245"/>
      <c r="I569" s="187"/>
      <c r="J569" s="187"/>
      <c r="K569" s="187"/>
      <c r="L569" s="205"/>
    </row>
    <row r="570" spans="1:13" ht="15.6">
      <c r="A570" s="58"/>
      <c r="B570" s="33"/>
      <c r="C570" s="33">
        <v>655</v>
      </c>
      <c r="D570" s="57" t="s">
        <v>228</v>
      </c>
      <c r="E570" s="187">
        <v>50</v>
      </c>
      <c r="F570" s="187"/>
      <c r="G570" s="187">
        <v>50</v>
      </c>
      <c r="H570" s="245"/>
      <c r="I570" s="187"/>
      <c r="J570" s="187"/>
      <c r="K570" s="187">
        <v>50</v>
      </c>
      <c r="L570" s="205"/>
    </row>
    <row r="571" spans="1:13" ht="15.6">
      <c r="A571" s="58" t="s">
        <v>404</v>
      </c>
      <c r="B571" s="33"/>
      <c r="C571" s="33">
        <v>605</v>
      </c>
      <c r="D571" s="57" t="s">
        <v>229</v>
      </c>
      <c r="E571" s="187">
        <v>-12700</v>
      </c>
      <c r="F571" s="187"/>
      <c r="G571" s="187">
        <v>-21000</v>
      </c>
      <c r="H571" s="245"/>
      <c r="I571" s="187"/>
      <c r="J571" s="187"/>
      <c r="K571" s="187">
        <v>-12700</v>
      </c>
      <c r="L571" s="205"/>
    </row>
    <row r="572" spans="1:13" ht="15.6">
      <c r="A572" s="58"/>
      <c r="B572" s="33"/>
      <c r="C572" s="62" t="s">
        <v>230</v>
      </c>
      <c r="D572" s="72"/>
      <c r="E572" s="73">
        <f t="shared" ref="E572:I572" si="330">E524+E525</f>
        <v>-479607</v>
      </c>
      <c r="F572" s="73">
        <f t="shared" si="330"/>
        <v>1440000</v>
      </c>
      <c r="G572" s="73">
        <f>G524+G525</f>
        <v>-290613</v>
      </c>
      <c r="H572" s="267"/>
      <c r="I572" s="73">
        <f t="shared" si="330"/>
        <v>0</v>
      </c>
      <c r="J572" s="73">
        <f t="shared" ref="J572" si="331">J524+J525</f>
        <v>0</v>
      </c>
      <c r="K572" s="73">
        <f>K524+K525</f>
        <v>-479607</v>
      </c>
      <c r="L572" s="205"/>
    </row>
    <row r="573" spans="1:13" ht="15.6">
      <c r="A573" s="74"/>
      <c r="B573" s="75">
        <v>20</v>
      </c>
      <c r="C573" s="76" t="s">
        <v>39</v>
      </c>
      <c r="D573" s="77"/>
      <c r="E573" s="12">
        <f t="shared" ref="E573:I573" si="332">SUM(E574:E576)</f>
        <v>387611</v>
      </c>
      <c r="F573" s="12">
        <f t="shared" si="332"/>
        <v>0</v>
      </c>
      <c r="G573" s="12">
        <f t="shared" ref="G573" si="333">SUM(G574:G576)</f>
        <v>340000</v>
      </c>
      <c r="H573" s="267"/>
      <c r="I573" s="12">
        <f t="shared" si="332"/>
        <v>0</v>
      </c>
      <c r="J573" s="12">
        <f t="shared" ref="J573:K573" si="334">SUM(J574:J576)</f>
        <v>0</v>
      </c>
      <c r="K573" s="12">
        <f t="shared" si="334"/>
        <v>387611</v>
      </c>
      <c r="L573" s="205"/>
    </row>
    <row r="574" spans="1:13" ht="15.6">
      <c r="A574" s="6"/>
      <c r="B574" s="32"/>
      <c r="C574" s="32">
        <v>2081</v>
      </c>
      <c r="D574" s="32" t="s">
        <v>231</v>
      </c>
      <c r="E574" s="187">
        <v>500000</v>
      </c>
      <c r="F574" s="187"/>
      <c r="G574" s="187">
        <v>500000</v>
      </c>
      <c r="H574" s="245"/>
      <c r="I574" s="187"/>
      <c r="J574" s="187"/>
      <c r="K574" s="187">
        <v>500000</v>
      </c>
      <c r="L574" s="205"/>
    </row>
    <row r="575" spans="1:13" ht="15.6">
      <c r="A575" s="6"/>
      <c r="B575" s="32"/>
      <c r="C575" s="32">
        <v>2081</v>
      </c>
      <c r="D575" s="32" t="s">
        <v>232</v>
      </c>
      <c r="E575" s="187">
        <v>-110500</v>
      </c>
      <c r="F575" s="187"/>
      <c r="G575" s="187">
        <v>-160000</v>
      </c>
      <c r="H575" s="245"/>
      <c r="I575" s="187"/>
      <c r="J575" s="187"/>
      <c r="K575" s="187">
        <v>-110500</v>
      </c>
      <c r="L575" s="205"/>
    </row>
    <row r="576" spans="1:13" ht="15.6">
      <c r="A576" s="6"/>
      <c r="B576" s="32"/>
      <c r="C576" s="32">
        <v>2082</v>
      </c>
      <c r="D576" s="32" t="s">
        <v>233</v>
      </c>
      <c r="E576" s="187">
        <v>-1889</v>
      </c>
      <c r="F576" s="187"/>
      <c r="G576" s="187">
        <v>0</v>
      </c>
      <c r="H576" s="245"/>
      <c r="I576" s="187"/>
      <c r="J576" s="187"/>
      <c r="K576" s="187">
        <v>-1889</v>
      </c>
      <c r="L576" s="205"/>
    </row>
    <row r="577" spans="1:12" ht="21.75" customHeight="1">
      <c r="A577" s="58"/>
      <c r="B577" s="33"/>
      <c r="C577" s="65" t="s">
        <v>40</v>
      </c>
      <c r="D577" s="65"/>
      <c r="E577" s="163">
        <v>-91996</v>
      </c>
      <c r="F577" s="163"/>
      <c r="G577" s="163">
        <v>49387</v>
      </c>
      <c r="H577" s="267"/>
      <c r="I577" s="163"/>
      <c r="J577" s="163"/>
      <c r="K577" s="163">
        <v>-91996</v>
      </c>
      <c r="L577" s="205"/>
    </row>
    <row r="578" spans="1:12" ht="21.75" customHeight="1">
      <c r="A578" s="58"/>
      <c r="B578" s="33"/>
      <c r="C578" s="55"/>
      <c r="D578" s="55" t="s">
        <v>274</v>
      </c>
      <c r="E578" s="187">
        <v>191731</v>
      </c>
      <c r="F578" s="187">
        <v>170000</v>
      </c>
      <c r="G578" s="187">
        <f>F578+G577</f>
        <v>219387</v>
      </c>
      <c r="H578" s="245"/>
      <c r="I578" s="187"/>
      <c r="J578" s="187"/>
      <c r="K578" s="187">
        <f>F578+K577</f>
        <v>78004</v>
      </c>
      <c r="L578" s="205"/>
    </row>
    <row r="579" spans="1:12" ht="15.6">
      <c r="A579" s="78"/>
      <c r="B579" s="55"/>
      <c r="C579" s="55"/>
      <c r="D579" s="79" t="s">
        <v>234</v>
      </c>
      <c r="E579" s="80">
        <f t="shared" ref="E579:K579" si="335">E5-E48+E525+E573-E577</f>
        <v>0</v>
      </c>
      <c r="F579" s="80">
        <f t="shared" si="335"/>
        <v>1440000</v>
      </c>
      <c r="G579" s="80">
        <f t="shared" si="335"/>
        <v>0</v>
      </c>
      <c r="H579" s="80">
        <f t="shared" si="335"/>
        <v>0</v>
      </c>
      <c r="I579" s="80">
        <f t="shared" si="335"/>
        <v>0</v>
      </c>
      <c r="J579" s="80">
        <f t="shared" si="335"/>
        <v>0</v>
      </c>
      <c r="K579" s="80">
        <f t="shared" si="335"/>
        <v>0</v>
      </c>
      <c r="L579" s="205"/>
    </row>
    <row r="580" spans="1:12" ht="15.6">
      <c r="A580" s="1"/>
      <c r="B580" s="2"/>
      <c r="C580" s="2"/>
      <c r="D580" s="2"/>
    </row>
    <row r="581" spans="1:12">
      <c r="D581" t="s">
        <v>405</v>
      </c>
      <c r="E581" s="119">
        <f>E5+E553+E570+E574-E577+E526</f>
        <v>2709788</v>
      </c>
      <c r="F581" s="119">
        <f t="shared" ref="F581:G581" si="336">F5+F553+F570+F574-F577+F526</f>
        <v>1440000</v>
      </c>
      <c r="G581" s="119">
        <f t="shared" si="336"/>
        <v>2799651</v>
      </c>
      <c r="H581" s="119">
        <f>I581-G581</f>
        <v>-2799651</v>
      </c>
      <c r="I581" s="119">
        <f>I5+I553+I570+I574-I577+I526</f>
        <v>0</v>
      </c>
      <c r="J581" s="119">
        <f t="shared" ref="J581:K581" si="337">J5+J553+J570+J574-J577+J526</f>
        <v>0</v>
      </c>
      <c r="K581" s="119">
        <f t="shared" si="337"/>
        <v>2709788</v>
      </c>
    </row>
    <row r="582" spans="1:12">
      <c r="E582" s="119">
        <f>E48-E527-E575-E576-E571-E567</f>
        <v>2709788</v>
      </c>
      <c r="F582" s="119">
        <f t="shared" ref="F582" si="338">F48-F527-F575-F576-F571-F567</f>
        <v>0</v>
      </c>
      <c r="G582" s="119">
        <f>G48-G527-G575-G576-G571-G566</f>
        <v>2799651</v>
      </c>
      <c r="H582" s="119">
        <f>I582-G582</f>
        <v>-2799651</v>
      </c>
      <c r="I582" s="119">
        <f>I48-I527-I575-I576-I571-I566</f>
        <v>0</v>
      </c>
      <c r="J582" s="119">
        <f t="shared" ref="J582" si="339">J48-J527-J575-J576-J571-J566</f>
        <v>0</v>
      </c>
      <c r="K582" s="119">
        <f>K48-K527-K575-K576-K571-K567</f>
        <v>2709788</v>
      </c>
    </row>
    <row r="583" spans="1:12">
      <c r="E583"/>
    </row>
    <row r="584" spans="1:12">
      <c r="E584" s="119">
        <f>E582-E581</f>
        <v>0</v>
      </c>
      <c r="F584" s="119">
        <f t="shared" ref="F584:K584" si="340">F582-F581</f>
        <v>-1440000</v>
      </c>
      <c r="G584" s="119">
        <f t="shared" ref="G584" si="341">G582-G581</f>
        <v>0</v>
      </c>
      <c r="I584" s="119">
        <f t="shared" si="340"/>
        <v>0</v>
      </c>
      <c r="J584" s="119">
        <f t="shared" si="340"/>
        <v>0</v>
      </c>
      <c r="K584" s="119">
        <f t="shared" si="340"/>
        <v>0</v>
      </c>
    </row>
  </sheetData>
  <autoFilter ref="A51:D579" xr:uid="{00000000-0009-0000-0000-000000000000}"/>
  <phoneticPr fontId="13" type="noConversion"/>
  <pageMargins left="0.74803149606299213" right="0.74803149606299213" top="0.98425196850393704" bottom="0.98425196850393704" header="0.51181102362204722" footer="0.51181102362204722"/>
  <pageSetup scale="42" fitToHeight="12" orientation="portrait" r:id="rId1"/>
  <headerFooter alignWithMargins="0">
    <oddFooter>Lk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34"/>
  <sheetViews>
    <sheetView zoomScaleNormal="100" workbookViewId="0">
      <selection activeCell="Y8" sqref="Y8"/>
    </sheetView>
  </sheetViews>
  <sheetFormatPr defaultRowHeight="13.2"/>
  <cols>
    <col min="1" max="1" width="36" customWidth="1"/>
    <col min="2" max="13" width="9.109375" hidden="1" customWidth="1"/>
    <col min="14" max="14" width="15.33203125" hidden="1" customWidth="1"/>
    <col min="15" max="15" width="9.109375" hidden="1" customWidth="1"/>
    <col min="16" max="16" width="0.33203125" customWidth="1"/>
    <col min="17" max="17" width="11.88671875" hidden="1" customWidth="1"/>
    <col min="18" max="18" width="0.44140625" customWidth="1"/>
    <col min="19" max="19" width="11.5546875" hidden="1" customWidth="1"/>
    <col min="20" max="20" width="6.44140625" hidden="1" customWidth="1"/>
    <col min="21" max="21" width="12.109375" hidden="1" customWidth="1"/>
    <col min="22" max="22" width="11.5546875" customWidth="1"/>
    <col min="23" max="23" width="11.5546875" style="166" customWidth="1"/>
    <col min="24" max="25" width="14.33203125" style="166" customWidth="1"/>
    <col min="26" max="26" width="10.44140625" customWidth="1"/>
    <col min="27" max="37" width="8.88671875" customWidth="1"/>
  </cols>
  <sheetData>
    <row r="1" spans="1:31">
      <c r="A1" s="120"/>
      <c r="B1" s="120"/>
      <c r="C1" s="120"/>
      <c r="D1" s="120"/>
      <c r="E1" s="120"/>
      <c r="F1" s="120"/>
      <c r="G1" s="120"/>
    </row>
    <row r="2" spans="1:31">
      <c r="A2" s="121" t="s">
        <v>276</v>
      </c>
      <c r="B2" s="120"/>
      <c r="C2" s="120"/>
      <c r="D2" s="121"/>
      <c r="E2" s="122" t="s">
        <v>277</v>
      </c>
      <c r="F2" s="97">
        <f>SUM(F3:F5)</f>
        <v>30000</v>
      </c>
    </row>
    <row r="3" spans="1:31">
      <c r="A3" s="120"/>
      <c r="B3" s="120"/>
      <c r="C3" s="120"/>
      <c r="D3" s="120"/>
      <c r="E3" s="120"/>
      <c r="F3" s="83">
        <f>SUM(D3:E3)</f>
        <v>0</v>
      </c>
      <c r="G3" s="121" t="s">
        <v>278</v>
      </c>
    </row>
    <row r="4" spans="1:31">
      <c r="A4" s="87" t="s">
        <v>279</v>
      </c>
      <c r="B4" s="82" t="s">
        <v>280</v>
      </c>
      <c r="C4" s="82" t="s">
        <v>281</v>
      </c>
      <c r="D4" s="82" t="s">
        <v>282</v>
      </c>
      <c r="E4" s="82" t="s">
        <v>283</v>
      </c>
      <c r="F4" s="83">
        <f>SUM(D4:E4)</f>
        <v>0</v>
      </c>
      <c r="G4" s="123" t="s">
        <v>284</v>
      </c>
      <c r="H4" s="82" t="s">
        <v>285</v>
      </c>
      <c r="I4" s="82" t="s">
        <v>286</v>
      </c>
      <c r="J4" s="82" t="s">
        <v>287</v>
      </c>
      <c r="K4" s="82" t="s">
        <v>288</v>
      </c>
      <c r="L4" s="82" t="s">
        <v>289</v>
      </c>
      <c r="M4" s="124" t="s">
        <v>290</v>
      </c>
      <c r="N4" s="125" t="s">
        <v>291</v>
      </c>
      <c r="O4" s="126" t="s">
        <v>292</v>
      </c>
      <c r="P4" s="127" t="s">
        <v>293</v>
      </c>
      <c r="Q4" s="125" t="s">
        <v>294</v>
      </c>
      <c r="R4" s="125" t="s">
        <v>353</v>
      </c>
      <c r="S4" s="125" t="s">
        <v>354</v>
      </c>
      <c r="T4" s="125" t="s">
        <v>355</v>
      </c>
      <c r="U4" s="125" t="s">
        <v>383</v>
      </c>
      <c r="V4" s="217" t="s">
        <v>382</v>
      </c>
      <c r="W4" s="217" t="s">
        <v>406</v>
      </c>
      <c r="X4" s="293" t="s">
        <v>475</v>
      </c>
      <c r="Y4" s="125" t="s">
        <v>458</v>
      </c>
    </row>
    <row r="5" spans="1:31">
      <c r="A5" s="128" t="s">
        <v>295</v>
      </c>
      <c r="B5" s="128"/>
      <c r="C5" s="128"/>
      <c r="D5" s="128"/>
      <c r="E5" s="128"/>
      <c r="F5" s="129">
        <v>30000</v>
      </c>
      <c r="G5" s="129">
        <f t="shared" ref="G5:R5" si="0">SUM(G6+G10+G53+G83)</f>
        <v>16593700</v>
      </c>
      <c r="H5" s="129">
        <f t="shared" si="0"/>
        <v>25266543</v>
      </c>
      <c r="I5" s="129">
        <f t="shared" si="0"/>
        <v>-1162370</v>
      </c>
      <c r="J5" s="129">
        <f t="shared" si="0"/>
        <v>24104173</v>
      </c>
      <c r="K5" s="129">
        <f t="shared" si="0"/>
        <v>-246753</v>
      </c>
      <c r="L5" s="129">
        <f t="shared" si="0"/>
        <v>1549551</v>
      </c>
      <c r="M5" s="129">
        <f t="shared" si="0"/>
        <v>171560</v>
      </c>
      <c r="N5" s="129">
        <f t="shared" si="0"/>
        <v>1514790</v>
      </c>
      <c r="O5" s="129">
        <f t="shared" si="0"/>
        <v>1475293</v>
      </c>
      <c r="P5" s="129">
        <f t="shared" si="0"/>
        <v>1608961</v>
      </c>
      <c r="Q5" s="129">
        <f t="shared" si="0"/>
        <v>1595885</v>
      </c>
      <c r="R5" s="129">
        <f t="shared" si="0"/>
        <v>1700244</v>
      </c>
      <c r="S5" s="129">
        <f t="shared" ref="S5" si="1">SUM(S6+S10+S53+S83)</f>
        <v>1707600</v>
      </c>
      <c r="T5" s="129">
        <f t="shared" ref="T5:Y5" si="2">SUM(T6+T10+T53+T83)</f>
        <v>1784452</v>
      </c>
      <c r="U5" s="129">
        <f t="shared" si="2"/>
        <v>1890302.95</v>
      </c>
      <c r="V5" s="218">
        <f t="shared" si="2"/>
        <v>1923130</v>
      </c>
      <c r="W5" s="218">
        <f t="shared" si="2"/>
        <v>2027795</v>
      </c>
      <c r="X5" s="218">
        <f t="shared" si="2"/>
        <v>2069327</v>
      </c>
      <c r="Y5" s="129">
        <f t="shared" si="2"/>
        <v>2308988</v>
      </c>
    </row>
    <row r="6" spans="1:31">
      <c r="A6" s="130" t="s">
        <v>296</v>
      </c>
      <c r="B6" s="130"/>
      <c r="C6" s="130"/>
      <c r="D6" s="131">
        <v>6529000</v>
      </c>
      <c r="E6" s="131">
        <f>SUM(E7:E9)</f>
        <v>6385330</v>
      </c>
      <c r="F6" s="131"/>
      <c r="G6" s="131">
        <f t="shared" ref="G6:L6" si="3">SUM(G7:G9)</f>
        <v>6406000</v>
      </c>
      <c r="H6" s="131">
        <f t="shared" si="3"/>
        <v>13004000</v>
      </c>
      <c r="I6" s="131">
        <f t="shared" si="3"/>
        <v>-470000</v>
      </c>
      <c r="J6" s="131">
        <f t="shared" si="3"/>
        <v>12534000</v>
      </c>
      <c r="K6" s="131">
        <f t="shared" si="3"/>
        <v>-124380</v>
      </c>
      <c r="L6" s="131">
        <f t="shared" si="3"/>
        <v>829349</v>
      </c>
      <c r="M6" s="131"/>
      <c r="N6" s="131">
        <f>SUM(N7:N9)</f>
        <v>843620</v>
      </c>
      <c r="O6" s="131">
        <f>SUM(O7:O9)</f>
        <v>807270</v>
      </c>
      <c r="P6" s="131">
        <f>SUM(P7:P9)</f>
        <v>930667</v>
      </c>
      <c r="Q6" s="131">
        <f>SUM(Q7:Q9)</f>
        <v>960267</v>
      </c>
      <c r="R6" s="131">
        <f>SUM(R7:R9)</f>
        <v>1133539</v>
      </c>
      <c r="S6" s="131">
        <f t="shared" ref="S6" si="4">SUM(S7:S9)</f>
        <v>1149765</v>
      </c>
      <c r="T6" s="131">
        <f t="shared" ref="T6:W6" si="5">SUM(T7:T9)</f>
        <v>1213896</v>
      </c>
      <c r="U6" s="131">
        <f t="shared" si="5"/>
        <v>1281458.2</v>
      </c>
      <c r="V6" s="219">
        <f t="shared" si="5"/>
        <v>1341745</v>
      </c>
      <c r="W6" s="219">
        <f t="shared" si="5"/>
        <v>1442981</v>
      </c>
      <c r="X6" s="219">
        <f t="shared" ref="X6:Y6" si="6">SUM(X7:X9)</f>
        <v>1462300</v>
      </c>
      <c r="Y6" s="131">
        <f t="shared" si="6"/>
        <v>1590800</v>
      </c>
    </row>
    <row r="7" spans="1:31">
      <c r="A7" s="82" t="s">
        <v>297</v>
      </c>
      <c r="B7" s="83">
        <v>4510000</v>
      </c>
      <c r="C7" s="83">
        <v>4597557</v>
      </c>
      <c r="D7" s="83">
        <v>5849000</v>
      </c>
      <c r="E7" s="83">
        <v>5799412</v>
      </c>
      <c r="F7" s="97">
        <v>120000</v>
      </c>
      <c r="G7" s="83">
        <v>5800000</v>
      </c>
      <c r="H7" s="132">
        <v>11940000</v>
      </c>
      <c r="I7" s="83">
        <v>-670000</v>
      </c>
      <c r="J7" s="83">
        <f>SUM(H7:I7)</f>
        <v>11270000</v>
      </c>
      <c r="K7" s="83">
        <v>-124380</v>
      </c>
      <c r="L7" s="92">
        <v>756951</v>
      </c>
      <c r="M7" s="133">
        <v>11388299</v>
      </c>
      <c r="N7" s="134">
        <v>769720</v>
      </c>
      <c r="O7" s="83">
        <v>730128</v>
      </c>
      <c r="P7" s="83">
        <v>858195</v>
      </c>
      <c r="Q7" s="92">
        <v>893272</v>
      </c>
      <c r="R7" s="83">
        <v>1057539</v>
      </c>
      <c r="S7" s="83">
        <v>1073298</v>
      </c>
      <c r="T7" s="83">
        <v>1137696</v>
      </c>
      <c r="U7" s="83">
        <v>1205186</v>
      </c>
      <c r="V7" s="214">
        <v>1265445</v>
      </c>
      <c r="W7" s="214">
        <v>1366681</v>
      </c>
      <c r="X7" s="214">
        <v>1382000</v>
      </c>
      <c r="Y7" s="187">
        <v>1510000</v>
      </c>
      <c r="Z7" s="165"/>
      <c r="AA7" s="120"/>
      <c r="AB7" s="120"/>
      <c r="AC7" s="120"/>
      <c r="AD7" s="120"/>
      <c r="AE7" s="120"/>
    </row>
    <row r="8" spans="1:31">
      <c r="A8" s="82" t="s">
        <v>298</v>
      </c>
      <c r="B8" s="83">
        <v>700000</v>
      </c>
      <c r="C8" s="83">
        <v>576864</v>
      </c>
      <c r="D8" s="83">
        <v>675000</v>
      </c>
      <c r="E8" s="83">
        <v>585918</v>
      </c>
      <c r="F8" s="83"/>
      <c r="G8" s="83">
        <v>600000</v>
      </c>
      <c r="H8" s="132">
        <v>1034000</v>
      </c>
      <c r="I8" s="83">
        <v>200000</v>
      </c>
      <c r="J8" s="83">
        <f>SUM(H8:I8)</f>
        <v>1234000</v>
      </c>
      <c r="K8" s="83"/>
      <c r="L8" s="92">
        <v>71114</v>
      </c>
      <c r="M8" s="133">
        <v>1184070</v>
      </c>
      <c r="N8" s="134">
        <v>72000</v>
      </c>
      <c r="O8" s="83">
        <v>75224</v>
      </c>
      <c r="P8" s="83">
        <v>70826</v>
      </c>
      <c r="Q8" s="92">
        <v>65000</v>
      </c>
      <c r="R8" s="83">
        <v>74000</v>
      </c>
      <c r="S8" s="83">
        <v>74568</v>
      </c>
      <c r="T8" s="83">
        <v>74300</v>
      </c>
      <c r="U8" s="83">
        <v>74281</v>
      </c>
      <c r="V8" s="214">
        <v>74300</v>
      </c>
      <c r="W8" s="214">
        <v>74300</v>
      </c>
      <c r="X8" s="214">
        <v>78300</v>
      </c>
      <c r="Y8" s="187">
        <v>78300</v>
      </c>
      <c r="Z8" s="120"/>
      <c r="AA8" s="120"/>
      <c r="AB8" s="120"/>
      <c r="AC8" s="120"/>
      <c r="AD8" s="120"/>
      <c r="AE8" s="120"/>
    </row>
    <row r="9" spans="1:31">
      <c r="A9" s="82" t="s">
        <v>299</v>
      </c>
      <c r="B9" s="83">
        <v>5000</v>
      </c>
      <c r="C9" s="95">
        <v>0</v>
      </c>
      <c r="D9" s="95">
        <v>5000</v>
      </c>
      <c r="E9" s="82">
        <v>0</v>
      </c>
      <c r="F9" s="97">
        <f>SUM(F10:F14)</f>
        <v>717077</v>
      </c>
      <c r="G9" s="83">
        <v>6000</v>
      </c>
      <c r="H9" s="83">
        <v>30000</v>
      </c>
      <c r="I9" s="83"/>
      <c r="J9" s="83">
        <v>30000</v>
      </c>
      <c r="K9" s="83"/>
      <c r="L9" s="92">
        <v>1284</v>
      </c>
      <c r="M9" s="133">
        <v>28662</v>
      </c>
      <c r="N9" s="134">
        <v>1900</v>
      </c>
      <c r="O9" s="83">
        <v>1918</v>
      </c>
      <c r="P9" s="83">
        <v>1646</v>
      </c>
      <c r="Q9" s="92">
        <v>1995</v>
      </c>
      <c r="R9" s="83">
        <v>2000</v>
      </c>
      <c r="S9" s="83">
        <v>1899</v>
      </c>
      <c r="T9" s="83">
        <v>1900</v>
      </c>
      <c r="U9" s="83">
        <v>1991.2</v>
      </c>
      <c r="V9" s="214">
        <v>2000</v>
      </c>
      <c r="W9" s="214">
        <v>2000</v>
      </c>
      <c r="X9" s="214">
        <v>2000</v>
      </c>
      <c r="Y9" s="187">
        <v>2500</v>
      </c>
      <c r="Z9" s="120"/>
      <c r="AA9" s="120"/>
      <c r="AB9" s="120"/>
      <c r="AC9" s="120"/>
      <c r="AD9" s="120"/>
      <c r="AE9" s="120"/>
    </row>
    <row r="10" spans="1:31">
      <c r="A10" s="135" t="s">
        <v>300</v>
      </c>
      <c r="B10" s="136"/>
      <c r="C10" s="135"/>
      <c r="D10" s="135"/>
      <c r="E10" s="135"/>
      <c r="F10" s="136">
        <v>170000</v>
      </c>
      <c r="G10" s="136">
        <f t="shared" ref="G10:R10" si="7">SUM(G11+G12+G20+G26+G27+G31+G38+G41+G44+G49+G51)</f>
        <v>2096326</v>
      </c>
      <c r="H10" s="136">
        <f t="shared" si="7"/>
        <v>3582565</v>
      </c>
      <c r="I10" s="136">
        <f t="shared" si="7"/>
        <v>140551</v>
      </c>
      <c r="J10" s="136">
        <f t="shared" si="7"/>
        <v>3723116</v>
      </c>
      <c r="K10" s="136">
        <f t="shared" si="7"/>
        <v>-85000</v>
      </c>
      <c r="L10" s="137">
        <f t="shared" si="7"/>
        <v>259287</v>
      </c>
      <c r="M10" s="136">
        <f t="shared" si="7"/>
        <v>157452</v>
      </c>
      <c r="N10" s="134">
        <f t="shared" si="7"/>
        <v>253249</v>
      </c>
      <c r="O10" s="136">
        <f t="shared" si="7"/>
        <v>243170</v>
      </c>
      <c r="P10" s="136">
        <f t="shared" si="7"/>
        <v>248754</v>
      </c>
      <c r="Q10" s="136">
        <f t="shared" si="7"/>
        <v>267591</v>
      </c>
      <c r="R10" s="136">
        <f t="shared" si="7"/>
        <v>176828</v>
      </c>
      <c r="S10" s="136">
        <f>SUM(S11+S12+S20+S26+S27+S31+S35+S38+S41+S44+S49+S51)</f>
        <v>167323</v>
      </c>
      <c r="T10" s="136">
        <f>SUM(T11+T12+T20+T26+T27+T31+T35+T38+T41+T44+T49+T51)</f>
        <v>151305</v>
      </c>
      <c r="U10" s="136">
        <f t="shared" ref="U10:W10" si="8">SUM(U11+U12+U20+U26+U27+U31+U35+U38+U41+U44+U49+U51)</f>
        <v>191797.65000000002</v>
      </c>
      <c r="V10" s="220">
        <f t="shared" si="8"/>
        <v>170381</v>
      </c>
      <c r="W10" s="220">
        <f t="shared" si="8"/>
        <v>165760</v>
      </c>
      <c r="X10" s="220">
        <f t="shared" ref="X10:Y10" si="9">SUM(X11+X12+X20+X26+X27+X31+X35+X38+X41+X44+X49+X51)</f>
        <v>171160</v>
      </c>
      <c r="Y10" s="136">
        <f t="shared" si="9"/>
        <v>191780</v>
      </c>
      <c r="Z10" s="120"/>
      <c r="AA10" s="120"/>
      <c r="AB10" s="120"/>
      <c r="AC10" s="120"/>
      <c r="AD10" s="120"/>
      <c r="AE10" s="120"/>
    </row>
    <row r="11" spans="1:31">
      <c r="A11" s="87" t="s">
        <v>301</v>
      </c>
      <c r="B11" s="95">
        <v>6000</v>
      </c>
      <c r="C11" s="95">
        <v>6115</v>
      </c>
      <c r="D11" s="97">
        <v>7000</v>
      </c>
      <c r="E11" s="97">
        <v>34215</v>
      </c>
      <c r="F11" s="83">
        <v>62000</v>
      </c>
      <c r="G11" s="97">
        <v>40000</v>
      </c>
      <c r="H11" s="97">
        <v>120000</v>
      </c>
      <c r="I11" s="87"/>
      <c r="J11" s="97">
        <v>120000</v>
      </c>
      <c r="K11" s="83"/>
      <c r="L11" s="93">
        <v>8215</v>
      </c>
      <c r="M11" s="138">
        <v>113476</v>
      </c>
      <c r="N11" s="139">
        <v>9000</v>
      </c>
      <c r="O11" s="97">
        <v>6391</v>
      </c>
      <c r="P11" s="97">
        <v>6874</v>
      </c>
      <c r="Q11" s="93">
        <v>8000</v>
      </c>
      <c r="R11" s="97">
        <v>7000</v>
      </c>
      <c r="S11" s="97">
        <v>6073</v>
      </c>
      <c r="T11" s="97">
        <v>6000</v>
      </c>
      <c r="U11" s="97">
        <v>7899</v>
      </c>
      <c r="V11" s="221">
        <v>7500</v>
      </c>
      <c r="W11" s="221">
        <v>7500</v>
      </c>
      <c r="X11" s="221">
        <v>7500</v>
      </c>
      <c r="Y11" s="196">
        <v>6500</v>
      </c>
      <c r="Z11" s="120"/>
      <c r="AA11" s="120"/>
      <c r="AB11" s="120"/>
      <c r="AC11" s="120"/>
      <c r="AD11" s="120"/>
      <c r="AE11" s="120"/>
    </row>
    <row r="12" spans="1:31">
      <c r="A12" s="87" t="s">
        <v>302</v>
      </c>
      <c r="B12" s="82"/>
      <c r="C12" s="82"/>
      <c r="D12" s="97">
        <v>241600</v>
      </c>
      <c r="E12" s="97">
        <f>SUM(E14:E19)</f>
        <v>156477</v>
      </c>
      <c r="F12" s="83">
        <f>SUM(D12:E12)</f>
        <v>398077</v>
      </c>
      <c r="G12" s="97">
        <f t="shared" ref="G12:L12" si="10">SUM(G14:G19)</f>
        <v>190200</v>
      </c>
      <c r="H12" s="97">
        <f t="shared" si="10"/>
        <v>484000</v>
      </c>
      <c r="I12" s="97">
        <f t="shared" si="10"/>
        <v>20000</v>
      </c>
      <c r="J12" s="97">
        <f t="shared" si="10"/>
        <v>504000</v>
      </c>
      <c r="K12" s="97">
        <f t="shared" si="10"/>
        <v>0</v>
      </c>
      <c r="L12" s="93">
        <f t="shared" si="10"/>
        <v>47149</v>
      </c>
      <c r="M12" s="138"/>
      <c r="N12" s="139">
        <f>SUM(N14:N19)</f>
        <v>34087</v>
      </c>
      <c r="O12" s="97">
        <f>SUM(O14:O19)</f>
        <v>39202</v>
      </c>
      <c r="P12" s="97">
        <f>SUM(P16:P19)+P13</f>
        <v>29401</v>
      </c>
      <c r="Q12" s="97">
        <f t="shared" ref="Q12:S12" si="11">SUM(Q16:Q19)+Q13</f>
        <v>39504</v>
      </c>
      <c r="R12" s="97">
        <f t="shared" si="11"/>
        <v>32153</v>
      </c>
      <c r="S12" s="97">
        <f t="shared" si="11"/>
        <v>43837</v>
      </c>
      <c r="T12" s="97">
        <f>T13+T18+T19</f>
        <v>39207</v>
      </c>
      <c r="U12" s="196">
        <f t="shared" ref="U12:V12" si="12">U13+U18+U19</f>
        <v>47665</v>
      </c>
      <c r="V12" s="221">
        <f t="shared" si="12"/>
        <v>40269</v>
      </c>
      <c r="W12" s="221">
        <f t="shared" ref="W12:X12" si="13">W13+W18+W19</f>
        <v>36804</v>
      </c>
      <c r="X12" s="221">
        <f t="shared" si="13"/>
        <v>38804</v>
      </c>
      <c r="Y12" s="196">
        <f t="shared" ref="Y12" si="14">Y13+Y18+Y19</f>
        <v>42794</v>
      </c>
      <c r="Z12" s="120"/>
      <c r="AA12" s="120"/>
      <c r="AB12" s="120"/>
      <c r="AC12" s="120"/>
      <c r="AD12" s="120"/>
      <c r="AE12" s="120"/>
    </row>
    <row r="13" spans="1:31">
      <c r="A13" s="140" t="s">
        <v>363</v>
      </c>
      <c r="B13" s="82"/>
      <c r="C13" s="82"/>
      <c r="D13" s="97"/>
      <c r="E13" s="97"/>
      <c r="F13" s="83"/>
      <c r="G13" s="97"/>
      <c r="H13" s="97"/>
      <c r="I13" s="97"/>
      <c r="J13" s="97"/>
      <c r="K13" s="97"/>
      <c r="L13" s="93"/>
      <c r="M13" s="138"/>
      <c r="N13" s="139"/>
      <c r="O13" s="97"/>
      <c r="P13" s="83">
        <v>12452</v>
      </c>
      <c r="Q13" s="92">
        <v>15768</v>
      </c>
      <c r="R13" s="83">
        <v>19692</v>
      </c>
      <c r="S13" s="93">
        <f>S14+S15</f>
        <v>16257</v>
      </c>
      <c r="T13" s="97">
        <f>T14+T15+T16+T17</f>
        <v>18719</v>
      </c>
      <c r="U13" s="196">
        <f t="shared" ref="U13:W13" si="15">U14+U15+U16+U17</f>
        <v>21564</v>
      </c>
      <c r="V13" s="225">
        <f t="shared" si="15"/>
        <v>19225</v>
      </c>
      <c r="W13" s="225">
        <f t="shared" si="15"/>
        <v>15760</v>
      </c>
      <c r="X13" s="225">
        <f t="shared" ref="X13:Y13" si="16">X14+X15+X16+X17</f>
        <v>15760</v>
      </c>
      <c r="Y13" s="225">
        <f t="shared" si="16"/>
        <v>20682</v>
      </c>
      <c r="Z13" s="120"/>
      <c r="AA13" s="120"/>
      <c r="AB13" s="120"/>
      <c r="AC13" s="120"/>
      <c r="AD13" s="120"/>
      <c r="AE13" s="120"/>
    </row>
    <row r="14" spans="1:31">
      <c r="A14" s="140" t="s">
        <v>361</v>
      </c>
      <c r="B14" s="83">
        <v>18000</v>
      </c>
      <c r="C14" s="83">
        <v>14995</v>
      </c>
      <c r="D14" s="83">
        <v>51100</v>
      </c>
      <c r="E14" s="83">
        <v>67133</v>
      </c>
      <c r="F14" s="83">
        <v>87000</v>
      </c>
      <c r="G14" s="83">
        <v>70000</v>
      </c>
      <c r="H14" s="83">
        <v>170000</v>
      </c>
      <c r="I14" s="83"/>
      <c r="J14" s="83">
        <v>170000</v>
      </c>
      <c r="K14" s="83"/>
      <c r="L14" s="92">
        <v>21232</v>
      </c>
      <c r="M14" s="133">
        <v>216196</v>
      </c>
      <c r="N14" s="134">
        <v>14995</v>
      </c>
      <c r="O14" s="83">
        <v>15960</v>
      </c>
      <c r="P14" s="160">
        <v>0</v>
      </c>
      <c r="Q14" s="161">
        <v>0</v>
      </c>
      <c r="R14" s="160">
        <v>0</v>
      </c>
      <c r="S14" s="83">
        <v>8127</v>
      </c>
      <c r="T14" s="83">
        <v>7332</v>
      </c>
      <c r="U14" s="83">
        <v>8247</v>
      </c>
      <c r="V14" s="214">
        <v>9540</v>
      </c>
      <c r="W14" s="214">
        <v>10260</v>
      </c>
      <c r="X14" s="214">
        <v>10260</v>
      </c>
      <c r="Y14" s="187">
        <v>12282</v>
      </c>
      <c r="Z14" s="120" t="s">
        <v>505</v>
      </c>
      <c r="AA14" s="120"/>
      <c r="AB14" s="120"/>
      <c r="AC14" s="120"/>
      <c r="AD14" s="120"/>
      <c r="AE14" s="120"/>
    </row>
    <row r="15" spans="1:31">
      <c r="A15" s="140" t="s">
        <v>362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92"/>
      <c r="M15" s="133"/>
      <c r="N15" s="134"/>
      <c r="O15" s="83"/>
      <c r="P15" s="160">
        <v>0</v>
      </c>
      <c r="Q15" s="161">
        <v>0</v>
      </c>
      <c r="R15" s="160">
        <v>0</v>
      </c>
      <c r="S15" s="83">
        <v>8130</v>
      </c>
      <c r="T15" s="83">
        <v>5437</v>
      </c>
      <c r="U15" s="83">
        <v>8077</v>
      </c>
      <c r="V15" s="214">
        <v>3660</v>
      </c>
      <c r="W15" s="214">
        <v>0</v>
      </c>
      <c r="X15" s="214">
        <v>0</v>
      </c>
      <c r="Y15" s="187">
        <v>0</v>
      </c>
      <c r="Z15" s="213"/>
      <c r="AA15" s="120"/>
      <c r="AB15" s="199"/>
      <c r="AC15" s="120"/>
      <c r="AD15" s="120"/>
      <c r="AE15" s="120"/>
    </row>
    <row r="16" spans="1:31">
      <c r="A16" s="82" t="s">
        <v>303</v>
      </c>
      <c r="B16" s="83">
        <v>35000</v>
      </c>
      <c r="C16" s="83">
        <v>31388</v>
      </c>
      <c r="D16" s="83">
        <v>33500</v>
      </c>
      <c r="E16" s="83">
        <v>29115</v>
      </c>
      <c r="F16" s="83"/>
      <c r="G16" s="83">
        <v>35000</v>
      </c>
      <c r="H16" s="83">
        <v>62000</v>
      </c>
      <c r="I16" s="83"/>
      <c r="J16" s="83">
        <v>62000</v>
      </c>
      <c r="K16" s="83"/>
      <c r="L16" s="92">
        <v>3490</v>
      </c>
      <c r="M16" s="133">
        <v>43826</v>
      </c>
      <c r="N16" s="134">
        <v>4383</v>
      </c>
      <c r="O16" s="83">
        <v>3675</v>
      </c>
      <c r="P16" s="83">
        <v>4240</v>
      </c>
      <c r="Q16" s="92">
        <v>4400</v>
      </c>
      <c r="R16" s="83">
        <v>4500</v>
      </c>
      <c r="S16" s="83">
        <v>3528</v>
      </c>
      <c r="T16" s="83">
        <v>4950</v>
      </c>
      <c r="U16" s="83">
        <v>4804</v>
      </c>
      <c r="V16" s="214">
        <v>5025</v>
      </c>
      <c r="W16" s="214">
        <v>5100</v>
      </c>
      <c r="X16" s="214">
        <v>5100</v>
      </c>
      <c r="Y16" s="187">
        <v>8250</v>
      </c>
      <c r="Z16" s="120" t="s">
        <v>503</v>
      </c>
      <c r="AA16" s="120"/>
      <c r="AB16" s="120"/>
      <c r="AC16" s="120"/>
      <c r="AD16" s="120"/>
      <c r="AE16" s="120"/>
    </row>
    <row r="17" spans="1:31">
      <c r="A17" s="82" t="s">
        <v>304</v>
      </c>
      <c r="B17" s="83"/>
      <c r="C17" s="83"/>
      <c r="D17" s="83"/>
      <c r="E17" s="83"/>
      <c r="F17" s="97">
        <f>SUM(F18:F21)</f>
        <v>795276</v>
      </c>
      <c r="G17" s="83"/>
      <c r="H17" s="83">
        <v>25000</v>
      </c>
      <c r="I17" s="83">
        <v>10000</v>
      </c>
      <c r="J17" s="83">
        <f>SUM(H17:I17)</f>
        <v>35000</v>
      </c>
      <c r="K17" s="83"/>
      <c r="L17" s="92">
        <v>757</v>
      </c>
      <c r="M17" s="133">
        <v>20222</v>
      </c>
      <c r="N17" s="134">
        <v>1225</v>
      </c>
      <c r="O17" s="83">
        <v>1598</v>
      </c>
      <c r="P17" s="83">
        <v>1070</v>
      </c>
      <c r="Q17" s="92">
        <v>1332</v>
      </c>
      <c r="R17" s="83">
        <v>333</v>
      </c>
      <c r="S17" s="83">
        <v>997</v>
      </c>
      <c r="T17" s="83">
        <v>1000</v>
      </c>
      <c r="U17" s="83">
        <v>436</v>
      </c>
      <c r="V17" s="214">
        <v>1000</v>
      </c>
      <c r="W17" s="214">
        <v>400</v>
      </c>
      <c r="X17" s="214">
        <v>400</v>
      </c>
      <c r="Y17" s="187">
        <v>150</v>
      </c>
      <c r="Z17" s="165"/>
      <c r="AA17" s="120"/>
      <c r="AB17" s="120"/>
      <c r="AC17" s="120"/>
      <c r="AD17" s="120"/>
      <c r="AE17" s="120"/>
    </row>
    <row r="18" spans="1:31">
      <c r="A18" s="82" t="s">
        <v>305</v>
      </c>
      <c r="B18" s="95">
        <v>50000</v>
      </c>
      <c r="C18" s="95">
        <v>44578</v>
      </c>
      <c r="D18" s="95">
        <v>50000</v>
      </c>
      <c r="E18" s="83">
        <v>47813</v>
      </c>
      <c r="F18" s="83">
        <v>3000</v>
      </c>
      <c r="G18" s="83">
        <v>70200</v>
      </c>
      <c r="H18" s="83">
        <v>140000</v>
      </c>
      <c r="I18" s="83">
        <v>10000</v>
      </c>
      <c r="J18" s="83">
        <f>SUM(H18:I18)</f>
        <v>150000</v>
      </c>
      <c r="K18" s="83"/>
      <c r="L18" s="92">
        <v>17896</v>
      </c>
      <c r="M18" s="133">
        <v>165402</v>
      </c>
      <c r="N18" s="134">
        <v>11000</v>
      </c>
      <c r="O18" s="83">
        <v>10865</v>
      </c>
      <c r="P18" s="83">
        <v>9411</v>
      </c>
      <c r="Q18" s="92">
        <v>15520</v>
      </c>
      <c r="R18" s="83">
        <v>5000</v>
      </c>
      <c r="S18" s="83">
        <v>20574</v>
      </c>
      <c r="T18" s="83">
        <v>17500</v>
      </c>
      <c r="U18" s="83">
        <v>23371</v>
      </c>
      <c r="V18" s="214">
        <v>20000</v>
      </c>
      <c r="W18" s="214">
        <v>20000</v>
      </c>
      <c r="X18" s="214">
        <v>22000</v>
      </c>
      <c r="Y18" s="187">
        <v>20000</v>
      </c>
      <c r="Z18" s="199"/>
      <c r="AA18" s="120"/>
      <c r="AB18" s="120"/>
      <c r="AC18" s="120"/>
      <c r="AD18" s="120"/>
      <c r="AE18" s="120"/>
    </row>
    <row r="19" spans="1:31">
      <c r="A19" s="82" t="s">
        <v>306</v>
      </c>
      <c r="B19" s="95"/>
      <c r="C19" s="95"/>
      <c r="D19" s="95">
        <v>22000</v>
      </c>
      <c r="E19" s="83">
        <v>12416</v>
      </c>
      <c r="F19" s="83">
        <f>SUM(D19:E19)</f>
        <v>34416</v>
      </c>
      <c r="G19" s="83">
        <v>15000</v>
      </c>
      <c r="H19" s="83">
        <v>87000</v>
      </c>
      <c r="I19" s="83"/>
      <c r="J19" s="83">
        <v>87000</v>
      </c>
      <c r="K19" s="83"/>
      <c r="L19" s="92">
        <v>3774</v>
      </c>
      <c r="M19" s="133">
        <v>167389</v>
      </c>
      <c r="N19" s="134">
        <v>2484</v>
      </c>
      <c r="O19" s="83">
        <v>7104</v>
      </c>
      <c r="P19" s="83">
        <v>2228</v>
      </c>
      <c r="Q19" s="92">
        <v>2484</v>
      </c>
      <c r="R19" s="83">
        <v>2628</v>
      </c>
      <c r="S19" s="83">
        <v>2481</v>
      </c>
      <c r="T19" s="83">
        <v>2988</v>
      </c>
      <c r="U19" s="83">
        <v>2730</v>
      </c>
      <c r="V19" s="214">
        <v>1044</v>
      </c>
      <c r="W19" s="214">
        <v>1044</v>
      </c>
      <c r="X19" s="214">
        <v>1044</v>
      </c>
      <c r="Y19" s="187">
        <v>2112</v>
      </c>
      <c r="Z19" s="213"/>
      <c r="AA19" s="199"/>
      <c r="AB19" s="199"/>
      <c r="AC19" s="120"/>
      <c r="AD19" s="120"/>
      <c r="AE19" s="120"/>
    </row>
    <row r="20" spans="1:31">
      <c r="A20" s="87" t="s">
        <v>307</v>
      </c>
      <c r="B20" s="83"/>
      <c r="C20" s="82"/>
      <c r="D20" s="97">
        <v>416000</v>
      </c>
      <c r="E20" s="97">
        <f>SUM(E21:E25)</f>
        <v>324860</v>
      </c>
      <c r="F20" s="83">
        <f>SUM(D20:E20)</f>
        <v>740860</v>
      </c>
      <c r="G20" s="97">
        <f t="shared" ref="G20:L20" si="17">SUM(G21:G25)</f>
        <v>345626</v>
      </c>
      <c r="H20" s="97">
        <f t="shared" si="17"/>
        <v>470035</v>
      </c>
      <c r="I20" s="97">
        <f t="shared" si="17"/>
        <v>0</v>
      </c>
      <c r="J20" s="97">
        <f t="shared" si="17"/>
        <v>470035</v>
      </c>
      <c r="K20" s="97">
        <f t="shared" si="17"/>
        <v>-100000</v>
      </c>
      <c r="L20" s="93">
        <f t="shared" si="17"/>
        <v>35378</v>
      </c>
      <c r="M20" s="138"/>
      <c r="N20" s="139">
        <f t="shared" ref="N20:W20" si="18">SUM(N21:N25)</f>
        <v>34640</v>
      </c>
      <c r="O20" s="97">
        <f t="shared" si="18"/>
        <v>35088</v>
      </c>
      <c r="P20" s="97">
        <f t="shared" si="18"/>
        <v>43624</v>
      </c>
      <c r="Q20" s="93">
        <f t="shared" si="18"/>
        <v>41190</v>
      </c>
      <c r="R20" s="93">
        <f t="shared" si="18"/>
        <v>44820</v>
      </c>
      <c r="S20" s="93">
        <f t="shared" si="18"/>
        <v>44199</v>
      </c>
      <c r="T20" s="93">
        <f t="shared" si="18"/>
        <v>44550</v>
      </c>
      <c r="U20" s="195">
        <f t="shared" si="18"/>
        <v>50642.200000000004</v>
      </c>
      <c r="V20" s="222">
        <f t="shared" si="18"/>
        <v>48100</v>
      </c>
      <c r="W20" s="222">
        <f t="shared" si="18"/>
        <v>49200</v>
      </c>
      <c r="X20" s="222">
        <f t="shared" ref="X20:Y20" si="19">SUM(X21:X25)</f>
        <v>50600</v>
      </c>
      <c r="Y20" s="195">
        <f t="shared" si="19"/>
        <v>59330</v>
      </c>
      <c r="Z20" s="120"/>
      <c r="AA20" s="120"/>
      <c r="AB20" s="120"/>
      <c r="AC20" s="120"/>
      <c r="AD20" s="120"/>
      <c r="AE20" s="120"/>
    </row>
    <row r="21" spans="1:31">
      <c r="A21" s="82" t="s">
        <v>308</v>
      </c>
      <c r="B21" s="83">
        <v>0</v>
      </c>
      <c r="C21" s="83">
        <v>0</v>
      </c>
      <c r="D21" s="83">
        <v>5000</v>
      </c>
      <c r="E21" s="83">
        <v>2495</v>
      </c>
      <c r="F21" s="83">
        <v>17000</v>
      </c>
      <c r="G21" s="83">
        <v>5000</v>
      </c>
      <c r="H21" s="83">
        <v>3000</v>
      </c>
      <c r="I21" s="83"/>
      <c r="J21" s="83">
        <v>3000</v>
      </c>
      <c r="K21" s="83"/>
      <c r="L21" s="92">
        <v>166</v>
      </c>
      <c r="M21" s="133">
        <v>2890</v>
      </c>
      <c r="N21" s="134">
        <v>120</v>
      </c>
      <c r="O21" s="83">
        <v>256</v>
      </c>
      <c r="P21" s="83">
        <v>151</v>
      </c>
      <c r="Q21" s="92">
        <v>120</v>
      </c>
      <c r="R21" s="83">
        <v>220</v>
      </c>
      <c r="S21" s="83">
        <v>228</v>
      </c>
      <c r="T21" s="83">
        <v>150</v>
      </c>
      <c r="U21" s="83">
        <v>124</v>
      </c>
      <c r="V21" s="214">
        <v>100</v>
      </c>
      <c r="W21" s="214">
        <v>100</v>
      </c>
      <c r="X21" s="214">
        <v>100</v>
      </c>
      <c r="Y21" s="187">
        <v>130</v>
      </c>
      <c r="Z21" s="120"/>
      <c r="AA21" s="120"/>
      <c r="AB21" s="120"/>
      <c r="AC21" s="120"/>
      <c r="AD21" s="120"/>
      <c r="AE21" s="120"/>
    </row>
    <row r="22" spans="1:31">
      <c r="A22" s="82" t="s">
        <v>309</v>
      </c>
      <c r="B22" s="83">
        <v>310000</v>
      </c>
      <c r="C22" s="83">
        <v>293461</v>
      </c>
      <c r="D22" s="83">
        <v>300000</v>
      </c>
      <c r="E22" s="83">
        <v>290309</v>
      </c>
      <c r="F22" s="83"/>
      <c r="G22" s="83">
        <v>300626</v>
      </c>
      <c r="H22" s="132">
        <v>425035</v>
      </c>
      <c r="I22" s="83"/>
      <c r="J22" s="132">
        <v>425035</v>
      </c>
      <c r="K22" s="83">
        <v>-100000</v>
      </c>
      <c r="L22" s="92">
        <v>29159</v>
      </c>
      <c r="M22" s="133">
        <v>453539</v>
      </c>
      <c r="N22" s="134">
        <v>28000</v>
      </c>
      <c r="O22" s="83">
        <v>28760</v>
      </c>
      <c r="P22" s="83">
        <v>35298</v>
      </c>
      <c r="Q22" s="92">
        <v>34000</v>
      </c>
      <c r="R22" s="83">
        <v>36000</v>
      </c>
      <c r="S22" s="83">
        <v>33341</v>
      </c>
      <c r="T22" s="83">
        <f>33000+2000</f>
        <v>35000</v>
      </c>
      <c r="U22" s="83">
        <v>34565.800000000003</v>
      </c>
      <c r="V22" s="214">
        <v>39000</v>
      </c>
      <c r="W22" s="214">
        <v>39000</v>
      </c>
      <c r="X22" s="214">
        <v>40000</v>
      </c>
      <c r="Y22" s="187">
        <v>48500</v>
      </c>
    </row>
    <row r="23" spans="1:31">
      <c r="A23" s="82" t="s">
        <v>310</v>
      </c>
      <c r="B23" s="83">
        <v>15000</v>
      </c>
      <c r="C23" s="83">
        <v>11267</v>
      </c>
      <c r="D23" s="83">
        <v>15000</v>
      </c>
      <c r="E23" s="83">
        <v>13923</v>
      </c>
      <c r="F23" s="97">
        <v>20000</v>
      </c>
      <c r="G23" s="83">
        <v>20000</v>
      </c>
      <c r="H23" s="83">
        <v>17000</v>
      </c>
      <c r="I23" s="83"/>
      <c r="J23" s="83">
        <v>17000</v>
      </c>
      <c r="K23" s="83"/>
      <c r="L23" s="92">
        <v>1354</v>
      </c>
      <c r="M23" s="133">
        <v>20828</v>
      </c>
      <c r="N23" s="134">
        <v>1500</v>
      </c>
      <c r="O23" s="83">
        <v>1598</v>
      </c>
      <c r="P23" s="83">
        <v>1539</v>
      </c>
      <c r="Q23" s="92">
        <v>1700</v>
      </c>
      <c r="R23" s="83">
        <v>2200</v>
      </c>
      <c r="S23" s="83">
        <v>2652</v>
      </c>
      <c r="T23" s="83">
        <v>2700</v>
      </c>
      <c r="U23" s="83">
        <v>2301</v>
      </c>
      <c r="V23" s="214">
        <v>2000</v>
      </c>
      <c r="W23" s="214">
        <v>2000</v>
      </c>
      <c r="X23" s="214">
        <v>2000</v>
      </c>
      <c r="Y23" s="187">
        <v>2200</v>
      </c>
    </row>
    <row r="24" spans="1:31">
      <c r="A24" s="82" t="s">
        <v>311</v>
      </c>
      <c r="B24" s="95"/>
      <c r="C24" s="95"/>
      <c r="D24" s="95"/>
      <c r="E24" s="83"/>
      <c r="F24" s="83"/>
      <c r="G24" s="83"/>
      <c r="H24" s="83"/>
      <c r="I24" s="83"/>
      <c r="J24" s="83"/>
      <c r="K24" s="83"/>
      <c r="L24" s="92">
        <v>0</v>
      </c>
      <c r="M24" s="133">
        <v>950</v>
      </c>
      <c r="N24" s="134">
        <v>320</v>
      </c>
      <c r="O24" s="83">
        <v>320</v>
      </c>
      <c r="P24" s="83">
        <v>10</v>
      </c>
      <c r="Q24" s="92">
        <v>300</v>
      </c>
      <c r="R24" s="83">
        <v>700</v>
      </c>
      <c r="S24" s="83">
        <v>901</v>
      </c>
      <c r="T24" s="83">
        <v>700</v>
      </c>
      <c r="U24" s="83">
        <v>599</v>
      </c>
      <c r="V24" s="214">
        <v>1000</v>
      </c>
      <c r="W24" s="214">
        <v>1100</v>
      </c>
      <c r="X24" s="214">
        <v>1500</v>
      </c>
      <c r="Y24" s="187">
        <v>1500</v>
      </c>
      <c r="AB24" s="165"/>
    </row>
    <row r="25" spans="1:31">
      <c r="A25" s="82" t="s">
        <v>312</v>
      </c>
      <c r="B25" s="83">
        <v>25000</v>
      </c>
      <c r="C25" s="83">
        <v>11373</v>
      </c>
      <c r="D25" s="83">
        <v>18000</v>
      </c>
      <c r="E25" s="83">
        <v>18133</v>
      </c>
      <c r="F25" s="97">
        <f>SUM(F26:F26)</f>
        <v>0</v>
      </c>
      <c r="G25" s="83">
        <v>20000</v>
      </c>
      <c r="H25" s="83">
        <v>25000</v>
      </c>
      <c r="I25" s="83"/>
      <c r="J25" s="83">
        <v>25000</v>
      </c>
      <c r="K25" s="83"/>
      <c r="L25" s="92">
        <v>4699</v>
      </c>
      <c r="M25" s="133">
        <v>54390</v>
      </c>
      <c r="N25" s="134">
        <v>4700</v>
      </c>
      <c r="O25" s="83">
        <v>4154</v>
      </c>
      <c r="P25" s="83">
        <v>6626</v>
      </c>
      <c r="Q25" s="92">
        <v>5070</v>
      </c>
      <c r="R25" s="83">
        <v>5700</v>
      </c>
      <c r="S25" s="83">
        <v>7077</v>
      </c>
      <c r="T25" s="83">
        <v>6000</v>
      </c>
      <c r="U25" s="83">
        <v>13052.4</v>
      </c>
      <c r="V25" s="214">
        <v>6000</v>
      </c>
      <c r="W25" s="214">
        <v>7000</v>
      </c>
      <c r="X25" s="214">
        <v>7000</v>
      </c>
      <c r="Y25" s="187">
        <v>7000</v>
      </c>
      <c r="AB25" s="165"/>
    </row>
    <row r="26" spans="1:31">
      <c r="A26" s="87" t="s">
        <v>313</v>
      </c>
      <c r="B26" s="95">
        <v>30000</v>
      </c>
      <c r="C26" s="95">
        <v>11588</v>
      </c>
      <c r="D26" s="97">
        <v>20000</v>
      </c>
      <c r="E26" s="97">
        <v>11054</v>
      </c>
      <c r="F26" s="83">
        <v>0</v>
      </c>
      <c r="G26" s="97">
        <v>20000</v>
      </c>
      <c r="H26" s="97">
        <v>20000</v>
      </c>
      <c r="I26" s="82"/>
      <c r="J26" s="97">
        <v>20000</v>
      </c>
      <c r="K26" s="83"/>
      <c r="L26" s="93">
        <v>821</v>
      </c>
      <c r="M26" s="138">
        <v>8877</v>
      </c>
      <c r="N26" s="139">
        <v>1000</v>
      </c>
      <c r="O26" s="97">
        <v>639</v>
      </c>
      <c r="P26" s="97">
        <v>1176</v>
      </c>
      <c r="Q26" s="93">
        <v>1580</v>
      </c>
      <c r="R26" s="97">
        <v>1580</v>
      </c>
      <c r="S26" s="97">
        <v>1506</v>
      </c>
      <c r="T26" s="97">
        <v>1500</v>
      </c>
      <c r="U26" s="196">
        <v>3062.5</v>
      </c>
      <c r="V26" s="221">
        <v>2200</v>
      </c>
      <c r="W26" s="221">
        <v>2200</v>
      </c>
      <c r="X26" s="221">
        <v>2200</v>
      </c>
      <c r="Y26" s="196">
        <v>2500</v>
      </c>
      <c r="AB26" s="119"/>
    </row>
    <row r="27" spans="1:31">
      <c r="A27" s="87" t="s">
        <v>314</v>
      </c>
      <c r="B27" s="83"/>
      <c r="C27" s="83"/>
      <c r="D27" s="97">
        <v>950000</v>
      </c>
      <c r="E27" s="97">
        <f>SUM(E28:E28)</f>
        <v>895700</v>
      </c>
      <c r="F27" s="83"/>
      <c r="G27" s="97">
        <v>1006000</v>
      </c>
      <c r="H27" s="97">
        <f>SUM(H28:H29)</f>
        <v>1837030</v>
      </c>
      <c r="I27" s="97">
        <f>SUM(I28:I28)</f>
        <v>100000</v>
      </c>
      <c r="J27" s="97">
        <f>SUM(J28:J29)</f>
        <v>1937030</v>
      </c>
      <c r="K27" s="97">
        <f>SUM(K28:K29)</f>
        <v>0</v>
      </c>
      <c r="L27" s="93">
        <f>SUM(L28:L29)</f>
        <v>124296</v>
      </c>
      <c r="M27" s="138"/>
      <c r="N27" s="139">
        <f>SUM(N28:N29)</f>
        <v>135203</v>
      </c>
      <c r="O27" s="97">
        <f>SUM(O28:O29)</f>
        <v>128095</v>
      </c>
      <c r="P27" s="97">
        <f>SUM(P28:P29)</f>
        <v>135011</v>
      </c>
      <c r="Q27" s="93">
        <f>SUM(Q28:Q29)</f>
        <v>136900</v>
      </c>
      <c r="R27" s="93">
        <f>SUM(R28:R29)</f>
        <v>37135</v>
      </c>
      <c r="S27" s="93">
        <f t="shared" ref="S27" si="20">SUM(S28:S29)</f>
        <v>41350</v>
      </c>
      <c r="T27" s="93">
        <f t="shared" ref="T27:W27" si="21">SUM(T28:T29)</f>
        <v>4700</v>
      </c>
      <c r="U27" s="195">
        <f t="shared" si="21"/>
        <v>4206.3500000000004</v>
      </c>
      <c r="V27" s="222">
        <f t="shared" si="21"/>
        <v>6236</v>
      </c>
      <c r="W27" s="222">
        <f t="shared" si="21"/>
        <v>4500</v>
      </c>
      <c r="X27" s="222">
        <f t="shared" ref="X27" si="22">SUM(X28:X29)</f>
        <v>4500</v>
      </c>
      <c r="Y27" s="195">
        <f>SUM(Y28:Y30)</f>
        <v>11500</v>
      </c>
    </row>
    <row r="28" spans="1:31" hidden="1">
      <c r="A28" s="82" t="s">
        <v>315</v>
      </c>
      <c r="B28" s="83">
        <v>837700</v>
      </c>
      <c r="C28" s="83">
        <v>895978</v>
      </c>
      <c r="D28" s="83">
        <v>947000</v>
      </c>
      <c r="E28" s="83">
        <v>895700</v>
      </c>
      <c r="F28" s="97">
        <f>SUM(F29:F29)</f>
        <v>72000</v>
      </c>
      <c r="G28" s="83">
        <v>1003000</v>
      </c>
      <c r="H28" s="132">
        <v>1765830</v>
      </c>
      <c r="I28" s="83">
        <v>100000</v>
      </c>
      <c r="J28" s="83">
        <f>SUM(H28:I28)</f>
        <v>1865830</v>
      </c>
      <c r="K28" s="83"/>
      <c r="L28" s="92">
        <v>121210</v>
      </c>
      <c r="M28" s="133">
        <v>1894207</v>
      </c>
      <c r="N28" s="134">
        <v>131403</v>
      </c>
      <c r="O28" s="83">
        <v>124609</v>
      </c>
      <c r="P28" s="83">
        <v>130711</v>
      </c>
      <c r="Q28" s="92">
        <v>132600</v>
      </c>
      <c r="R28" s="83">
        <v>32000</v>
      </c>
      <c r="S28" s="83">
        <v>36375</v>
      </c>
      <c r="T28" s="83">
        <v>0</v>
      </c>
      <c r="U28" s="83">
        <v>0</v>
      </c>
      <c r="V28" s="214">
        <v>0</v>
      </c>
      <c r="W28" s="214">
        <v>0</v>
      </c>
      <c r="X28" s="214">
        <v>0</v>
      </c>
      <c r="Y28" s="187">
        <v>0</v>
      </c>
    </row>
    <row r="29" spans="1:31">
      <c r="A29" s="82" t="s">
        <v>316</v>
      </c>
      <c r="B29" s="83"/>
      <c r="C29" s="83"/>
      <c r="D29" s="83"/>
      <c r="E29" s="82"/>
      <c r="F29" s="83">
        <v>72000</v>
      </c>
      <c r="G29" s="83"/>
      <c r="H29" s="83">
        <v>71200</v>
      </c>
      <c r="I29" s="82"/>
      <c r="J29" s="83">
        <v>71200</v>
      </c>
      <c r="K29" s="83"/>
      <c r="L29" s="92">
        <v>3086</v>
      </c>
      <c r="M29" s="133">
        <v>53079</v>
      </c>
      <c r="N29" s="134">
        <v>3800</v>
      </c>
      <c r="O29" s="83">
        <v>3486</v>
      </c>
      <c r="P29" s="83">
        <v>4300</v>
      </c>
      <c r="Q29" s="92">
        <v>4300</v>
      </c>
      <c r="R29" s="83">
        <v>5135</v>
      </c>
      <c r="S29" s="83">
        <v>4975</v>
      </c>
      <c r="T29" s="83">
        <v>4700</v>
      </c>
      <c r="U29" s="83">
        <v>4206.3500000000004</v>
      </c>
      <c r="V29" s="214">
        <v>6236</v>
      </c>
      <c r="W29" s="214">
        <v>4500</v>
      </c>
      <c r="X29" s="214">
        <v>4500</v>
      </c>
      <c r="Y29" s="187">
        <v>4500</v>
      </c>
    </row>
    <row r="30" spans="1:31" s="166" customFormat="1">
      <c r="A30" s="186" t="s">
        <v>459</v>
      </c>
      <c r="B30" s="187"/>
      <c r="C30" s="187"/>
      <c r="D30" s="187"/>
      <c r="E30" s="186"/>
      <c r="F30" s="187"/>
      <c r="G30" s="187"/>
      <c r="H30" s="187"/>
      <c r="I30" s="186"/>
      <c r="J30" s="187"/>
      <c r="K30" s="187"/>
      <c r="L30" s="194"/>
      <c r="M30" s="133"/>
      <c r="N30" s="134"/>
      <c r="O30" s="187"/>
      <c r="P30" s="187"/>
      <c r="Q30" s="194"/>
      <c r="R30" s="187"/>
      <c r="S30" s="187"/>
      <c r="T30" s="187"/>
      <c r="U30" s="187"/>
      <c r="V30" s="214"/>
      <c r="W30" s="214"/>
      <c r="X30" s="214">
        <v>0</v>
      </c>
      <c r="Y30" s="187">
        <v>7000</v>
      </c>
    </row>
    <row r="31" spans="1:31">
      <c r="A31" s="87" t="s">
        <v>317</v>
      </c>
      <c r="B31" s="97">
        <f>SUM(B32:B34)</f>
        <v>260000</v>
      </c>
      <c r="C31" s="97">
        <f>SUM(C32:C34)</f>
        <v>208282</v>
      </c>
      <c r="D31" s="97">
        <f>SUM(D32:D34)</f>
        <v>250000</v>
      </c>
      <c r="E31" s="97">
        <f>SUM(E32:E34)</f>
        <v>196208</v>
      </c>
      <c r="F31" s="83"/>
      <c r="G31" s="97">
        <f t="shared" ref="G31:L31" si="23">SUM(G32:G34)</f>
        <v>215000</v>
      </c>
      <c r="H31" s="97">
        <f t="shared" si="23"/>
        <v>356000</v>
      </c>
      <c r="I31" s="97">
        <f t="shared" si="23"/>
        <v>10551</v>
      </c>
      <c r="J31" s="97">
        <f t="shared" si="23"/>
        <v>366551</v>
      </c>
      <c r="K31" s="97">
        <f t="shared" si="23"/>
        <v>0</v>
      </c>
      <c r="L31" s="93">
        <f t="shared" si="23"/>
        <v>21397</v>
      </c>
      <c r="M31" s="138"/>
      <c r="N31" s="139">
        <f>SUM(N32:N34)</f>
        <v>21933</v>
      </c>
      <c r="O31" s="97">
        <f>SUM(O32:O34)</f>
        <v>20230</v>
      </c>
      <c r="P31" s="97">
        <f>SUM(P32:P34)</f>
        <v>20236</v>
      </c>
      <c r="Q31" s="93">
        <f>SUM(Q32:Q34)</f>
        <v>23633</v>
      </c>
      <c r="R31" s="93">
        <f>SUM(R32:R34)</f>
        <v>32850</v>
      </c>
      <c r="S31" s="93">
        <f t="shared" ref="S31" si="24">SUM(S32:S34)</f>
        <v>23503</v>
      </c>
      <c r="T31" s="93">
        <f t="shared" ref="T31:W31" si="25">SUM(T32:T34)</f>
        <v>29940</v>
      </c>
      <c r="U31" s="195">
        <f t="shared" si="25"/>
        <v>35034.69</v>
      </c>
      <c r="V31" s="222">
        <f t="shared" si="25"/>
        <v>33200</v>
      </c>
      <c r="W31" s="222">
        <f t="shared" si="25"/>
        <v>33700</v>
      </c>
      <c r="X31" s="222">
        <f t="shared" ref="X31:Y31" si="26">SUM(X32:X34)</f>
        <v>35700</v>
      </c>
      <c r="Y31" s="195">
        <f t="shared" si="26"/>
        <v>38000</v>
      </c>
    </row>
    <row r="32" spans="1:31">
      <c r="A32" s="82" t="s">
        <v>318</v>
      </c>
      <c r="B32" s="83">
        <v>40000</v>
      </c>
      <c r="C32" s="83">
        <v>24785</v>
      </c>
      <c r="D32" s="83">
        <v>30000</v>
      </c>
      <c r="E32" s="83">
        <v>23405</v>
      </c>
      <c r="F32" s="97">
        <f>SUM(D32:E32)</f>
        <v>53405</v>
      </c>
      <c r="G32" s="83">
        <v>25000</v>
      </c>
      <c r="H32" s="83">
        <v>62500</v>
      </c>
      <c r="I32" s="83"/>
      <c r="J32" s="83">
        <v>62500</v>
      </c>
      <c r="K32" s="83"/>
      <c r="L32" s="92">
        <v>3847</v>
      </c>
      <c r="M32" s="133">
        <v>52704</v>
      </c>
      <c r="N32" s="134">
        <v>3933</v>
      </c>
      <c r="O32" s="83">
        <v>3933</v>
      </c>
      <c r="P32" s="83">
        <v>3649</v>
      </c>
      <c r="Q32" s="92">
        <v>4373</v>
      </c>
      <c r="R32" s="83">
        <v>4790</v>
      </c>
      <c r="S32" s="83">
        <v>4139</v>
      </c>
      <c r="T32" s="83">
        <v>6000</v>
      </c>
      <c r="U32" s="83">
        <v>5700</v>
      </c>
      <c r="V32" s="214">
        <v>6000</v>
      </c>
      <c r="W32" s="214">
        <v>5500</v>
      </c>
      <c r="X32" s="214">
        <v>5500</v>
      </c>
      <c r="Y32" s="187">
        <v>5000</v>
      </c>
      <c r="Z32" s="204"/>
      <c r="AA32" s="166"/>
      <c r="AB32" s="166"/>
      <c r="AC32" s="166"/>
      <c r="AD32" s="166"/>
    </row>
    <row r="33" spans="1:28">
      <c r="A33" s="82" t="s">
        <v>319</v>
      </c>
      <c r="B33" s="83">
        <v>70000</v>
      </c>
      <c r="C33" s="83">
        <v>49370</v>
      </c>
      <c r="D33" s="83">
        <v>70000</v>
      </c>
      <c r="E33" s="83">
        <v>48524</v>
      </c>
      <c r="F33" s="83"/>
      <c r="G33" s="83">
        <v>60000</v>
      </c>
      <c r="H33" s="83">
        <v>72000</v>
      </c>
      <c r="I33" s="82"/>
      <c r="J33" s="83">
        <v>72000</v>
      </c>
      <c r="K33" s="83"/>
      <c r="L33" s="92">
        <v>835</v>
      </c>
      <c r="M33" s="133">
        <v>85191</v>
      </c>
      <c r="N33" s="134">
        <v>0</v>
      </c>
      <c r="O33" s="83">
        <v>0</v>
      </c>
      <c r="P33" s="83">
        <v>1001</v>
      </c>
      <c r="Q33" s="92">
        <v>0</v>
      </c>
      <c r="R33" s="83">
        <v>0</v>
      </c>
      <c r="S33" s="83">
        <v>422</v>
      </c>
      <c r="T33" s="83">
        <v>840</v>
      </c>
      <c r="U33" s="83">
        <v>2575.5</v>
      </c>
      <c r="V33" s="214">
        <v>2200</v>
      </c>
      <c r="W33" s="214">
        <v>2200</v>
      </c>
      <c r="X33" s="214">
        <v>2200</v>
      </c>
      <c r="Y33" s="187">
        <v>3000</v>
      </c>
      <c r="Z33" s="204"/>
    </row>
    <row r="34" spans="1:28">
      <c r="A34" s="82" t="s">
        <v>320</v>
      </c>
      <c r="B34" s="83">
        <v>150000</v>
      </c>
      <c r="C34" s="83">
        <v>134127</v>
      </c>
      <c r="D34" s="83">
        <v>150000</v>
      </c>
      <c r="E34" s="83">
        <v>124279</v>
      </c>
      <c r="F34" s="97">
        <f>SUM(F38:F38)</f>
        <v>100000</v>
      </c>
      <c r="G34" s="83">
        <v>130000</v>
      </c>
      <c r="H34" s="83">
        <v>221500</v>
      </c>
      <c r="I34" s="83">
        <v>10551</v>
      </c>
      <c r="J34" s="83">
        <f>SUM(H34:I34)</f>
        <v>232051</v>
      </c>
      <c r="K34" s="83"/>
      <c r="L34" s="92">
        <v>16715</v>
      </c>
      <c r="M34" s="133">
        <v>282553</v>
      </c>
      <c r="N34" s="134">
        <v>18000</v>
      </c>
      <c r="O34" s="83">
        <v>16297</v>
      </c>
      <c r="P34" s="83">
        <v>15586</v>
      </c>
      <c r="Q34" s="92">
        <v>19260</v>
      </c>
      <c r="R34" s="83">
        <v>28060</v>
      </c>
      <c r="S34" s="83">
        <v>18942</v>
      </c>
      <c r="T34" s="83">
        <v>23100</v>
      </c>
      <c r="U34" s="83">
        <v>26759.19</v>
      </c>
      <c r="V34" s="214">
        <v>25000</v>
      </c>
      <c r="W34" s="225">
        <v>26000</v>
      </c>
      <c r="X34" s="225">
        <v>28000</v>
      </c>
      <c r="Y34" s="272">
        <v>30000</v>
      </c>
    </row>
    <row r="35" spans="1:28">
      <c r="A35" s="87" t="s">
        <v>366</v>
      </c>
      <c r="B35" s="83"/>
      <c r="C35" s="83"/>
      <c r="D35" s="83"/>
      <c r="E35" s="83"/>
      <c r="F35" s="97"/>
      <c r="G35" s="83"/>
      <c r="H35" s="83"/>
      <c r="I35" s="83"/>
      <c r="J35" s="83"/>
      <c r="K35" s="83"/>
      <c r="L35" s="92"/>
      <c r="M35" s="133"/>
      <c r="N35" s="134"/>
      <c r="O35" s="83"/>
      <c r="P35" s="97"/>
      <c r="Q35" s="93"/>
      <c r="R35" s="97"/>
      <c r="S35" s="97">
        <v>6590</v>
      </c>
      <c r="T35" s="97">
        <f>T36+T37</f>
        <v>6458</v>
      </c>
      <c r="U35" s="196">
        <f t="shared" ref="U35:W35" si="27">U36+U37</f>
        <v>11358.3</v>
      </c>
      <c r="V35" s="221">
        <f t="shared" si="27"/>
        <v>10256</v>
      </c>
      <c r="W35" s="221">
        <f t="shared" si="27"/>
        <v>10256</v>
      </c>
      <c r="X35" s="221">
        <f t="shared" ref="X35:Y35" si="28">X36+X37</f>
        <v>10256</v>
      </c>
      <c r="Y35" s="196">
        <f t="shared" si="28"/>
        <v>10256</v>
      </c>
    </row>
    <row r="36" spans="1:28">
      <c r="A36" s="140" t="s">
        <v>367</v>
      </c>
      <c r="B36" s="83"/>
      <c r="C36" s="83"/>
      <c r="D36" s="83"/>
      <c r="E36" s="83"/>
      <c r="F36" s="97"/>
      <c r="G36" s="83"/>
      <c r="H36" s="83"/>
      <c r="I36" s="83"/>
      <c r="J36" s="83"/>
      <c r="K36" s="83"/>
      <c r="L36" s="92"/>
      <c r="M36" s="133"/>
      <c r="N36" s="134"/>
      <c r="O36" s="83"/>
      <c r="P36" s="83"/>
      <c r="Q36" s="92"/>
      <c r="R36" s="83"/>
      <c r="S36" s="83"/>
      <c r="T36" s="83">
        <v>4458</v>
      </c>
      <c r="U36" s="83">
        <v>8302.2999999999993</v>
      </c>
      <c r="V36" s="223">
        <v>8256</v>
      </c>
      <c r="W36" s="223">
        <v>8256</v>
      </c>
      <c r="X36" s="223">
        <v>8256</v>
      </c>
      <c r="Y36" s="194">
        <v>8256</v>
      </c>
    </row>
    <row r="37" spans="1:28">
      <c r="A37" s="206" t="s">
        <v>395</v>
      </c>
      <c r="B37" s="83"/>
      <c r="C37" s="83"/>
      <c r="D37" s="83"/>
      <c r="E37" s="83"/>
      <c r="F37" s="97"/>
      <c r="G37" s="83"/>
      <c r="H37" s="83"/>
      <c r="I37" s="83"/>
      <c r="J37" s="83"/>
      <c r="K37" s="83"/>
      <c r="L37" s="92"/>
      <c r="M37" s="133"/>
      <c r="N37" s="134"/>
      <c r="O37" s="83"/>
      <c r="P37" s="83"/>
      <c r="Q37" s="92"/>
      <c r="R37" s="83"/>
      <c r="S37" s="83"/>
      <c r="T37" s="83">
        <v>2000</v>
      </c>
      <c r="U37" s="83">
        <v>3056</v>
      </c>
      <c r="V37" s="223">
        <v>2000</v>
      </c>
      <c r="W37" s="223">
        <v>2000</v>
      </c>
      <c r="X37" s="223">
        <v>2000</v>
      </c>
      <c r="Y37" s="194">
        <v>2000</v>
      </c>
    </row>
    <row r="38" spans="1:28">
      <c r="A38" s="87" t="s">
        <v>321</v>
      </c>
      <c r="B38" s="83">
        <v>50000</v>
      </c>
      <c r="C38" s="83">
        <v>67193</v>
      </c>
      <c r="D38" s="97">
        <v>50803</v>
      </c>
      <c r="E38" s="97">
        <v>53475</v>
      </c>
      <c r="F38" s="83">
        <v>100000</v>
      </c>
      <c r="G38" s="97">
        <v>43000</v>
      </c>
      <c r="H38" s="97">
        <v>70000</v>
      </c>
      <c r="I38" s="83">
        <v>10000</v>
      </c>
      <c r="J38" s="97">
        <f>SUM(H38:I38)</f>
        <v>80000</v>
      </c>
      <c r="K38" s="83">
        <v>15000</v>
      </c>
      <c r="L38" s="93">
        <v>7520</v>
      </c>
      <c r="M38" s="138">
        <v>33299</v>
      </c>
      <c r="N38" s="139">
        <v>1600</v>
      </c>
      <c r="O38" s="97">
        <v>1599</v>
      </c>
      <c r="P38" s="97">
        <v>-4619</v>
      </c>
      <c r="Q38" s="93">
        <v>1600</v>
      </c>
      <c r="R38" s="97">
        <v>1600</v>
      </c>
      <c r="S38" s="97">
        <f>S39+S40</f>
        <v>-15221</v>
      </c>
      <c r="T38" s="97">
        <v>1600</v>
      </c>
      <c r="U38" s="196">
        <f>U39+U40</f>
        <v>15232.63</v>
      </c>
      <c r="V38" s="221">
        <v>4000</v>
      </c>
      <c r="W38" s="221">
        <v>2000</v>
      </c>
      <c r="X38" s="221">
        <v>2000</v>
      </c>
      <c r="Y38" s="196">
        <v>2000</v>
      </c>
    </row>
    <row r="39" spans="1:28">
      <c r="A39" s="140" t="s">
        <v>381</v>
      </c>
      <c r="B39" s="83"/>
      <c r="C39" s="83"/>
      <c r="D39" s="97"/>
      <c r="E39" s="97"/>
      <c r="F39" s="83"/>
      <c r="G39" s="97"/>
      <c r="H39" s="97"/>
      <c r="I39" s="83"/>
      <c r="J39" s="97"/>
      <c r="K39" s="83"/>
      <c r="L39" s="93"/>
      <c r="M39" s="138"/>
      <c r="N39" s="139"/>
      <c r="O39" s="97"/>
      <c r="P39" s="97"/>
      <c r="Q39" s="93"/>
      <c r="R39" s="97"/>
      <c r="S39" s="95">
        <v>4779</v>
      </c>
      <c r="T39" s="97"/>
      <c r="U39" s="97">
        <v>14782.63</v>
      </c>
      <c r="V39" s="221"/>
      <c r="W39" s="221"/>
      <c r="X39" s="221"/>
      <c r="Y39" s="272">
        <v>2000</v>
      </c>
    </row>
    <row r="40" spans="1:28">
      <c r="A40" s="140" t="s">
        <v>380</v>
      </c>
      <c r="B40" s="83"/>
      <c r="C40" s="83"/>
      <c r="D40" s="97"/>
      <c r="E40" s="97"/>
      <c r="F40" s="83"/>
      <c r="G40" s="97"/>
      <c r="H40" s="97"/>
      <c r="I40" s="83"/>
      <c r="J40" s="97"/>
      <c r="K40" s="83"/>
      <c r="L40" s="93"/>
      <c r="M40" s="138"/>
      <c r="N40" s="139"/>
      <c r="O40" s="97"/>
      <c r="P40" s="97"/>
      <c r="Q40" s="93"/>
      <c r="R40" s="97"/>
      <c r="S40" s="95">
        <v>-20000</v>
      </c>
      <c r="T40" s="97"/>
      <c r="U40" s="97">
        <v>450</v>
      </c>
      <c r="V40" s="221"/>
      <c r="W40" s="221"/>
      <c r="X40" s="221"/>
      <c r="Y40" s="196"/>
    </row>
    <row r="41" spans="1:28">
      <c r="A41" s="87" t="s">
        <v>322</v>
      </c>
      <c r="B41" s="83"/>
      <c r="C41" s="82"/>
      <c r="D41" s="97">
        <v>70000</v>
      </c>
      <c r="E41" s="97">
        <f>SUM(E42:E43)</f>
        <v>59343</v>
      </c>
      <c r="F41" s="97">
        <f>SUM(F42:F43)</f>
        <v>77500</v>
      </c>
      <c r="G41" s="97">
        <f>SUM(G42:G43)</f>
        <v>95000</v>
      </c>
      <c r="H41" s="97">
        <f>SUM(H42:H43)</f>
        <v>140000</v>
      </c>
      <c r="I41" s="82"/>
      <c r="J41" s="97">
        <f>SUM(J42:J43)</f>
        <v>140000</v>
      </c>
      <c r="K41" s="97">
        <f>SUM(K42:K43)</f>
        <v>0</v>
      </c>
      <c r="L41" s="93">
        <f>SUM(L42:L43)</f>
        <v>6666</v>
      </c>
      <c r="M41" s="138"/>
      <c r="N41" s="139">
        <f>SUM(N42:N43)</f>
        <v>6700</v>
      </c>
      <c r="O41" s="97">
        <f>SUM(O42:O43)</f>
        <v>6072</v>
      </c>
      <c r="P41" s="97">
        <f>SUM(P42:P43)</f>
        <v>5234</v>
      </c>
      <c r="Q41" s="93">
        <f>SUM(Q42:Q43)</f>
        <v>6900</v>
      </c>
      <c r="R41" s="93">
        <f>SUM(R42:R43)</f>
        <v>5800</v>
      </c>
      <c r="S41" s="93">
        <f t="shared" ref="S41" si="29">SUM(S42:S43)</f>
        <v>5137</v>
      </c>
      <c r="T41" s="93">
        <f t="shared" ref="T41:W41" si="30">SUM(T42:T43)</f>
        <v>5700</v>
      </c>
      <c r="U41" s="195">
        <f t="shared" si="30"/>
        <v>3404.2599999999998</v>
      </c>
      <c r="V41" s="222">
        <f t="shared" si="30"/>
        <v>5000</v>
      </c>
      <c r="W41" s="222">
        <f t="shared" si="30"/>
        <v>5300</v>
      </c>
      <c r="X41" s="222">
        <f t="shared" ref="X41:Y41" si="31">SUM(X42:X43)</f>
        <v>5300</v>
      </c>
      <c r="Y41" s="195">
        <f t="shared" si="31"/>
        <v>4550</v>
      </c>
    </row>
    <row r="42" spans="1:28">
      <c r="A42" s="82" t="s">
        <v>323</v>
      </c>
      <c r="B42" s="83">
        <v>30000</v>
      </c>
      <c r="C42" s="83">
        <v>26058</v>
      </c>
      <c r="D42" s="83">
        <v>30000</v>
      </c>
      <c r="E42" s="83">
        <v>16024</v>
      </c>
      <c r="F42" s="83">
        <v>46500</v>
      </c>
      <c r="G42" s="83">
        <v>30000</v>
      </c>
      <c r="H42" s="83">
        <v>40000</v>
      </c>
      <c r="I42" s="82"/>
      <c r="J42" s="83">
        <v>40000</v>
      </c>
      <c r="K42" s="83"/>
      <c r="L42" s="92">
        <v>1716</v>
      </c>
      <c r="M42" s="133">
        <v>19153</v>
      </c>
      <c r="N42" s="134">
        <v>2500</v>
      </c>
      <c r="O42" s="83">
        <v>1918</v>
      </c>
      <c r="P42" s="83">
        <v>1125</v>
      </c>
      <c r="Q42" s="92">
        <v>2500</v>
      </c>
      <c r="R42" s="83">
        <v>900</v>
      </c>
      <c r="S42" s="83">
        <v>1185</v>
      </c>
      <c r="T42" s="83">
        <v>1200</v>
      </c>
      <c r="U42" s="83">
        <v>416.27</v>
      </c>
      <c r="V42" s="214">
        <v>500</v>
      </c>
      <c r="W42" s="214">
        <v>300</v>
      </c>
      <c r="X42" s="214">
        <v>300</v>
      </c>
      <c r="Y42" s="187">
        <v>50</v>
      </c>
      <c r="AB42" s="165"/>
    </row>
    <row r="43" spans="1:28">
      <c r="A43" s="82" t="s">
        <v>324</v>
      </c>
      <c r="B43" s="83">
        <v>100000</v>
      </c>
      <c r="C43" s="83">
        <v>78189</v>
      </c>
      <c r="D43" s="83">
        <v>40000</v>
      </c>
      <c r="E43" s="83">
        <v>43319</v>
      </c>
      <c r="F43" s="83">
        <v>31000</v>
      </c>
      <c r="G43" s="83">
        <v>65000</v>
      </c>
      <c r="H43" s="83">
        <v>100000</v>
      </c>
      <c r="I43" s="82"/>
      <c r="J43" s="83">
        <v>100000</v>
      </c>
      <c r="K43" s="83"/>
      <c r="L43" s="92">
        <v>4950</v>
      </c>
      <c r="M43" s="133">
        <v>71216</v>
      </c>
      <c r="N43" s="134">
        <v>4200</v>
      </c>
      <c r="O43" s="83">
        <v>4154</v>
      </c>
      <c r="P43" s="83">
        <v>4109</v>
      </c>
      <c r="Q43" s="92">
        <v>4400</v>
      </c>
      <c r="R43" s="83">
        <v>4900</v>
      </c>
      <c r="S43" s="83">
        <v>3952</v>
      </c>
      <c r="T43" s="83">
        <v>4500</v>
      </c>
      <c r="U43" s="83">
        <v>2987.99</v>
      </c>
      <c r="V43" s="214">
        <v>4500</v>
      </c>
      <c r="W43" s="214">
        <v>5000</v>
      </c>
      <c r="X43" s="214">
        <v>5000</v>
      </c>
      <c r="Y43" s="187">
        <v>4500</v>
      </c>
      <c r="AB43" s="119"/>
    </row>
    <row r="44" spans="1:28">
      <c r="A44" s="87" t="s">
        <v>325</v>
      </c>
      <c r="B44" s="83"/>
      <c r="C44" s="83"/>
      <c r="D44" s="97">
        <v>125000</v>
      </c>
      <c r="E44" s="97">
        <f>SUM(E45:E48)</f>
        <v>114214</v>
      </c>
      <c r="F44" s="97">
        <f>SUM(F45)</f>
        <v>5000</v>
      </c>
      <c r="G44" s="97">
        <f t="shared" ref="G44:L44" si="32">SUM(G45:G48)</f>
        <v>115500</v>
      </c>
      <c r="H44" s="97">
        <f t="shared" si="32"/>
        <v>77500</v>
      </c>
      <c r="I44" s="87">
        <f t="shared" si="32"/>
        <v>0</v>
      </c>
      <c r="J44" s="97">
        <f t="shared" si="32"/>
        <v>77500</v>
      </c>
      <c r="K44" s="97">
        <f t="shared" si="32"/>
        <v>0</v>
      </c>
      <c r="L44" s="93">
        <f t="shared" si="32"/>
        <v>7538</v>
      </c>
      <c r="M44" s="138"/>
      <c r="N44" s="139">
        <f>SUM(N45:N48)</f>
        <v>8646</v>
      </c>
      <c r="O44" s="97">
        <f>SUM(O45:O48)</f>
        <v>5400</v>
      </c>
      <c r="P44" s="97">
        <f>SUM(P45:P48)</f>
        <v>11726</v>
      </c>
      <c r="Q44" s="93">
        <f>SUM(Q45:Q48)</f>
        <v>7844</v>
      </c>
      <c r="R44" s="93">
        <f>SUM(R45:R48)</f>
        <v>13660</v>
      </c>
      <c r="S44" s="93">
        <f t="shared" ref="S44" si="33">SUM(S45:S48)</f>
        <v>9232</v>
      </c>
      <c r="T44" s="93">
        <f t="shared" ref="T44:V44" si="34">SUM(T45:T48)</f>
        <v>10850</v>
      </c>
      <c r="U44" s="195">
        <f t="shared" si="34"/>
        <v>12888.02</v>
      </c>
      <c r="V44" s="222">
        <f t="shared" si="34"/>
        <v>13200</v>
      </c>
      <c r="W44" s="222">
        <f>SUM(W45:W48)</f>
        <v>13800</v>
      </c>
      <c r="X44" s="222">
        <f>SUM(X45:X48)</f>
        <v>13800</v>
      </c>
      <c r="Y44" s="195">
        <f>SUM(Y45:Y48)</f>
        <v>13800</v>
      </c>
    </row>
    <row r="45" spans="1:28">
      <c r="A45" s="140" t="s">
        <v>326</v>
      </c>
      <c r="B45" s="95">
        <v>55000</v>
      </c>
      <c r="C45" s="95">
        <v>40073</v>
      </c>
      <c r="D45" s="95">
        <v>50000</v>
      </c>
      <c r="E45" s="95">
        <v>39853</v>
      </c>
      <c r="F45" s="83">
        <v>5000</v>
      </c>
      <c r="G45" s="83">
        <v>50000</v>
      </c>
      <c r="H45" s="83">
        <v>46500</v>
      </c>
      <c r="I45" s="82"/>
      <c r="J45" s="83">
        <v>46500</v>
      </c>
      <c r="K45" s="83"/>
      <c r="L45" s="92">
        <v>6076</v>
      </c>
      <c r="M45" s="133">
        <v>81942</v>
      </c>
      <c r="N45" s="134">
        <v>5500</v>
      </c>
      <c r="O45" s="83">
        <v>2972</v>
      </c>
      <c r="P45" s="83">
        <v>8919</v>
      </c>
      <c r="Q45" s="92">
        <v>4534</v>
      </c>
      <c r="R45" s="83">
        <v>7950</v>
      </c>
      <c r="S45" s="83">
        <v>2411</v>
      </c>
      <c r="T45" s="83">
        <v>4000</v>
      </c>
      <c r="U45" s="83">
        <v>6524.51</v>
      </c>
      <c r="V45" s="214">
        <v>6100</v>
      </c>
      <c r="W45" s="214">
        <v>6700</v>
      </c>
      <c r="X45" s="214">
        <v>6700</v>
      </c>
      <c r="Y45" s="187">
        <v>6700</v>
      </c>
    </row>
    <row r="46" spans="1:28">
      <c r="A46" s="206" t="s">
        <v>393</v>
      </c>
      <c r="B46" s="95"/>
      <c r="C46" s="95"/>
      <c r="D46" s="95"/>
      <c r="E46" s="95"/>
      <c r="F46" s="83"/>
      <c r="G46" s="83"/>
      <c r="H46" s="83"/>
      <c r="I46" s="82"/>
      <c r="J46" s="83"/>
      <c r="K46" s="83"/>
      <c r="L46" s="92"/>
      <c r="M46" s="133"/>
      <c r="N46" s="134"/>
      <c r="O46" s="83"/>
      <c r="P46" s="83"/>
      <c r="Q46" s="92"/>
      <c r="R46" s="83">
        <v>2400</v>
      </c>
      <c r="S46" s="83">
        <v>450</v>
      </c>
      <c r="T46" s="83">
        <v>500</v>
      </c>
      <c r="U46" s="83">
        <v>450</v>
      </c>
      <c r="V46" s="214">
        <v>500</v>
      </c>
      <c r="W46" s="214">
        <v>500</v>
      </c>
      <c r="X46" s="214">
        <v>500</v>
      </c>
      <c r="Y46" s="187">
        <v>500</v>
      </c>
      <c r="AB46" s="165"/>
    </row>
    <row r="47" spans="1:28">
      <c r="A47" s="206" t="s">
        <v>394</v>
      </c>
      <c r="B47" s="95"/>
      <c r="C47" s="95"/>
      <c r="D47" s="95"/>
      <c r="E47" s="95"/>
      <c r="F47" s="83"/>
      <c r="G47" s="83"/>
      <c r="H47" s="83"/>
      <c r="I47" s="82"/>
      <c r="J47" s="83"/>
      <c r="K47" s="83"/>
      <c r="L47" s="92"/>
      <c r="M47" s="133"/>
      <c r="N47" s="134"/>
      <c r="O47" s="83"/>
      <c r="P47" s="83"/>
      <c r="Q47" s="92"/>
      <c r="R47" s="83"/>
      <c r="S47" s="83">
        <v>2350</v>
      </c>
      <c r="T47" s="92">
        <v>2350</v>
      </c>
      <c r="U47" s="92">
        <v>2625.51</v>
      </c>
      <c r="V47" s="223">
        <v>2600</v>
      </c>
      <c r="W47" s="223">
        <v>2600</v>
      </c>
      <c r="X47" s="223">
        <v>2600</v>
      </c>
      <c r="Y47" s="194">
        <v>2600</v>
      </c>
      <c r="AB47" s="119"/>
    </row>
    <row r="48" spans="1:28">
      <c r="A48" s="140" t="s">
        <v>327</v>
      </c>
      <c r="B48" s="95"/>
      <c r="C48" s="95"/>
      <c r="D48" s="95">
        <v>75000</v>
      </c>
      <c r="E48" s="95">
        <v>74361</v>
      </c>
      <c r="F48" s="83"/>
      <c r="G48" s="83">
        <v>65500</v>
      </c>
      <c r="H48" s="83">
        <v>31000</v>
      </c>
      <c r="I48" s="83"/>
      <c r="J48" s="83">
        <v>31000</v>
      </c>
      <c r="K48" s="83"/>
      <c r="L48" s="92">
        <v>1462</v>
      </c>
      <c r="M48" s="133">
        <v>27157</v>
      </c>
      <c r="N48" s="134">
        <v>3146</v>
      </c>
      <c r="O48" s="83">
        <v>2428</v>
      </c>
      <c r="P48" s="83">
        <v>2807</v>
      </c>
      <c r="Q48" s="92">
        <v>3310</v>
      </c>
      <c r="R48" s="83">
        <v>3310</v>
      </c>
      <c r="S48" s="83">
        <v>4021</v>
      </c>
      <c r="T48" s="83">
        <v>4000</v>
      </c>
      <c r="U48" s="83">
        <v>3288</v>
      </c>
      <c r="V48" s="214">
        <v>4000</v>
      </c>
      <c r="W48" s="214">
        <v>4000</v>
      </c>
      <c r="X48" s="214">
        <v>4000</v>
      </c>
      <c r="Y48" s="187">
        <v>4000</v>
      </c>
    </row>
    <row r="49" spans="1:28">
      <c r="A49" s="87" t="s">
        <v>328</v>
      </c>
      <c r="B49" s="83"/>
      <c r="C49" s="83"/>
      <c r="D49" s="97">
        <v>8000</v>
      </c>
      <c r="E49" s="97">
        <v>1570</v>
      </c>
      <c r="F49" s="83"/>
      <c r="G49" s="97">
        <f>SUM(G50:G50)</f>
        <v>1000</v>
      </c>
      <c r="H49" s="97">
        <f>SUM(H50)</f>
        <v>5000</v>
      </c>
      <c r="I49" s="82"/>
      <c r="J49" s="97">
        <f>SUM(J50)</f>
        <v>5000</v>
      </c>
      <c r="K49" s="83"/>
      <c r="L49" s="93">
        <f>SUM(L50)</f>
        <v>269</v>
      </c>
      <c r="M49" s="138"/>
      <c r="N49" s="139">
        <f>SUM(N50)</f>
        <v>320</v>
      </c>
      <c r="O49" s="97">
        <f>SUM(O50)</f>
        <v>320</v>
      </c>
      <c r="P49" s="97">
        <f>SUM(P50)</f>
        <v>91</v>
      </c>
      <c r="Q49" s="93">
        <f>SUM(Q50)</f>
        <v>320</v>
      </c>
      <c r="R49" s="93">
        <f>SUM(R50)</f>
        <v>230</v>
      </c>
      <c r="S49" s="93">
        <f t="shared" ref="S49" si="35">SUM(S50)</f>
        <v>431</v>
      </c>
      <c r="T49" s="93">
        <f t="shared" ref="T49:Y49" si="36">SUM(T50)</f>
        <v>400</v>
      </c>
      <c r="U49" s="195">
        <f t="shared" si="36"/>
        <v>296.7</v>
      </c>
      <c r="V49" s="222">
        <f t="shared" si="36"/>
        <v>300</v>
      </c>
      <c r="W49" s="222">
        <f t="shared" si="36"/>
        <v>500</v>
      </c>
      <c r="X49" s="222">
        <f t="shared" si="36"/>
        <v>500</v>
      </c>
      <c r="Y49" s="195">
        <f t="shared" si="36"/>
        <v>550</v>
      </c>
    </row>
    <row r="50" spans="1:28">
      <c r="A50" s="82" t="s">
        <v>329</v>
      </c>
      <c r="B50" s="83">
        <v>3000</v>
      </c>
      <c r="C50" s="83">
        <v>1180</v>
      </c>
      <c r="D50" s="83">
        <v>2000</v>
      </c>
      <c r="E50" s="82">
        <v>70</v>
      </c>
      <c r="F50" s="97">
        <f>SUM(D50:E50)</f>
        <v>2070</v>
      </c>
      <c r="G50" s="83">
        <v>1000</v>
      </c>
      <c r="H50" s="83">
        <v>5000</v>
      </c>
      <c r="I50" s="82"/>
      <c r="J50" s="83">
        <v>5000</v>
      </c>
      <c r="K50" s="83"/>
      <c r="L50" s="92">
        <v>269</v>
      </c>
      <c r="M50" s="133">
        <v>3300</v>
      </c>
      <c r="N50" s="134">
        <v>320</v>
      </c>
      <c r="O50" s="83">
        <v>320</v>
      </c>
      <c r="P50" s="83">
        <v>91</v>
      </c>
      <c r="Q50" s="92">
        <v>320</v>
      </c>
      <c r="R50" s="83">
        <v>230</v>
      </c>
      <c r="S50" s="83">
        <v>431</v>
      </c>
      <c r="T50" s="83">
        <v>400</v>
      </c>
      <c r="U50" s="83">
        <v>296.7</v>
      </c>
      <c r="V50" s="214">
        <v>300</v>
      </c>
      <c r="W50" s="214">
        <v>500</v>
      </c>
      <c r="X50" s="214">
        <v>500</v>
      </c>
      <c r="Y50" s="187">
        <v>550</v>
      </c>
    </row>
    <row r="51" spans="1:28">
      <c r="A51" s="87" t="s">
        <v>368</v>
      </c>
      <c r="B51" s="83"/>
      <c r="C51" s="83">
        <v>45273</v>
      </c>
      <c r="D51" s="97">
        <v>35000</v>
      </c>
      <c r="E51" s="97">
        <v>46219</v>
      </c>
      <c r="F51" s="83">
        <v>0</v>
      </c>
      <c r="G51" s="97">
        <v>25000</v>
      </c>
      <c r="H51" s="97">
        <v>3000</v>
      </c>
      <c r="I51" s="82"/>
      <c r="J51" s="97">
        <v>3000</v>
      </c>
      <c r="K51" s="83"/>
      <c r="L51" s="93">
        <v>38</v>
      </c>
      <c r="M51" s="138">
        <v>1800</v>
      </c>
      <c r="N51" s="139">
        <v>120</v>
      </c>
      <c r="O51" s="97">
        <v>134</v>
      </c>
      <c r="P51" s="97">
        <v>0</v>
      </c>
      <c r="Q51" s="93">
        <v>120</v>
      </c>
      <c r="R51" s="97">
        <v>0</v>
      </c>
      <c r="S51" s="97">
        <f>S52</f>
        <v>686</v>
      </c>
      <c r="T51" s="97">
        <f>T52</f>
        <v>400</v>
      </c>
      <c r="U51" s="196">
        <f t="shared" ref="U51:Y51" si="37">U52</f>
        <v>108</v>
      </c>
      <c r="V51" s="221">
        <f t="shared" si="37"/>
        <v>120</v>
      </c>
      <c r="W51" s="221">
        <f t="shared" si="37"/>
        <v>0</v>
      </c>
      <c r="X51" s="221">
        <f t="shared" si="37"/>
        <v>0</v>
      </c>
      <c r="Y51" s="196">
        <f t="shared" si="37"/>
        <v>0</v>
      </c>
    </row>
    <row r="52" spans="1:28">
      <c r="A52" s="140" t="s">
        <v>369</v>
      </c>
      <c r="B52" s="83"/>
      <c r="C52" s="83"/>
      <c r="D52" s="97"/>
      <c r="E52" s="97"/>
      <c r="F52" s="83"/>
      <c r="G52" s="97"/>
      <c r="H52" s="97"/>
      <c r="I52" s="82"/>
      <c r="J52" s="97"/>
      <c r="K52" s="83"/>
      <c r="L52" s="93"/>
      <c r="M52" s="138"/>
      <c r="N52" s="139"/>
      <c r="O52" s="97"/>
      <c r="P52" s="97"/>
      <c r="Q52" s="93"/>
      <c r="R52" s="97"/>
      <c r="S52" s="97">
        <v>686</v>
      </c>
      <c r="T52" s="97">
        <v>400</v>
      </c>
      <c r="U52" s="97">
        <v>108</v>
      </c>
      <c r="V52" s="221">
        <v>120</v>
      </c>
      <c r="W52" s="221">
        <v>0</v>
      </c>
      <c r="X52" s="221">
        <v>0</v>
      </c>
      <c r="Y52" s="196">
        <v>0</v>
      </c>
    </row>
    <row r="53" spans="1:28">
      <c r="A53" s="135" t="s">
        <v>330</v>
      </c>
      <c r="B53" s="136"/>
      <c r="C53" s="136"/>
      <c r="D53" s="136"/>
      <c r="E53" s="135"/>
      <c r="F53" s="136">
        <f>SUM(D53:E53)</f>
        <v>0</v>
      </c>
      <c r="G53" s="136">
        <f t="shared" ref="G53:V53" si="38">SUM(G54+G66)</f>
        <v>8012374</v>
      </c>
      <c r="H53" s="136">
        <f t="shared" si="38"/>
        <v>8523978</v>
      </c>
      <c r="I53" s="136">
        <f t="shared" si="38"/>
        <v>-832921</v>
      </c>
      <c r="J53" s="136">
        <f t="shared" si="38"/>
        <v>7691057</v>
      </c>
      <c r="K53" s="136">
        <f t="shared" si="38"/>
        <v>-37373</v>
      </c>
      <c r="L53" s="137">
        <f t="shared" si="38"/>
        <v>454860</v>
      </c>
      <c r="M53" s="136">
        <f t="shared" si="38"/>
        <v>0</v>
      </c>
      <c r="N53" s="134">
        <f t="shared" si="38"/>
        <v>411062</v>
      </c>
      <c r="O53" s="136">
        <f t="shared" si="38"/>
        <v>414627</v>
      </c>
      <c r="P53" s="136">
        <f t="shared" si="38"/>
        <v>425225</v>
      </c>
      <c r="Q53" s="136">
        <f t="shared" si="38"/>
        <v>360965</v>
      </c>
      <c r="R53" s="136">
        <f t="shared" si="38"/>
        <v>383322</v>
      </c>
      <c r="S53" s="136">
        <f t="shared" si="38"/>
        <v>387541</v>
      </c>
      <c r="T53" s="136">
        <f t="shared" si="38"/>
        <v>417551</v>
      </c>
      <c r="U53" s="136">
        <f t="shared" si="38"/>
        <v>415061.83999999997</v>
      </c>
      <c r="V53" s="220">
        <f t="shared" si="38"/>
        <v>409154</v>
      </c>
      <c r="W53" s="220">
        <f>SUM(W54+W66)</f>
        <v>417154</v>
      </c>
      <c r="X53" s="220">
        <f>SUM(X54+X66)</f>
        <v>433967</v>
      </c>
      <c r="Y53" s="136">
        <f>SUM(Y54+Y66)</f>
        <v>524508</v>
      </c>
    </row>
    <row r="54" spans="1:28">
      <c r="A54" s="87" t="s">
        <v>331</v>
      </c>
      <c r="B54" s="83"/>
      <c r="C54" s="83"/>
      <c r="D54" s="97">
        <f>SUM(D55:D59)</f>
        <v>568686</v>
      </c>
      <c r="E54" s="97">
        <f>SUM(E55:E59)</f>
        <v>529868</v>
      </c>
      <c r="F54" s="83">
        <v>0</v>
      </c>
      <c r="G54" s="97">
        <f>SUM(G55:G59)</f>
        <v>578374</v>
      </c>
      <c r="H54" s="97">
        <f>SUM(H55:H60)</f>
        <v>779765</v>
      </c>
      <c r="I54" s="97">
        <f>SUM(I55:I60)</f>
        <v>16718</v>
      </c>
      <c r="J54" s="97">
        <f>SUM(H54:I54)</f>
        <v>796483</v>
      </c>
      <c r="K54" s="97">
        <f>SUM(K55:K66)</f>
        <v>-37373</v>
      </c>
      <c r="L54" s="93">
        <f>SUM(L55:L64)</f>
        <v>84962</v>
      </c>
      <c r="M54" s="138"/>
      <c r="N54" s="139">
        <f>SUM(N55:N64)</f>
        <v>54607</v>
      </c>
      <c r="O54" s="97">
        <f>SUM(O55:O64)</f>
        <v>48697</v>
      </c>
      <c r="P54" s="97">
        <f>SUM(P55:P64)</f>
        <v>68770</v>
      </c>
      <c r="Q54" s="93">
        <f>SUM(Q55:Q64)</f>
        <v>55345</v>
      </c>
      <c r="R54" s="93">
        <f>SUM(R55:R64)</f>
        <v>55066</v>
      </c>
      <c r="S54" s="93">
        <f t="shared" ref="S54" si="39">SUM(S55:S64)</f>
        <v>59285</v>
      </c>
      <c r="T54" s="93">
        <f t="shared" ref="T54:W54" si="40">SUM(T55:T64)</f>
        <v>51437</v>
      </c>
      <c r="U54" s="195">
        <f t="shared" si="40"/>
        <v>48270.84</v>
      </c>
      <c r="V54" s="222">
        <f t="shared" si="40"/>
        <v>50338</v>
      </c>
      <c r="W54" s="222">
        <f t="shared" si="40"/>
        <v>52338</v>
      </c>
      <c r="X54" s="222">
        <f t="shared" ref="X54:Y54" si="41">SUM(X55:X64)</f>
        <v>52338</v>
      </c>
      <c r="Y54" s="195">
        <f t="shared" si="41"/>
        <v>62800</v>
      </c>
    </row>
    <row r="55" spans="1:28">
      <c r="A55" s="82" t="s">
        <v>332</v>
      </c>
      <c r="B55" s="83"/>
      <c r="C55" s="83"/>
      <c r="D55" s="83">
        <v>21000</v>
      </c>
      <c r="E55" s="83">
        <v>6982</v>
      </c>
      <c r="F55" s="83">
        <f>SUM(D55:E55)</f>
        <v>27982</v>
      </c>
      <c r="G55" s="83">
        <v>10000</v>
      </c>
      <c r="H55" s="83">
        <v>20000</v>
      </c>
      <c r="I55" s="83"/>
      <c r="J55" s="83">
        <v>20000</v>
      </c>
      <c r="K55" s="83"/>
      <c r="L55" s="92">
        <v>2823</v>
      </c>
      <c r="M55" s="133">
        <v>36032</v>
      </c>
      <c r="N55" s="134">
        <v>2825</v>
      </c>
      <c r="O55" s="83">
        <v>2333</v>
      </c>
      <c r="P55" s="83">
        <v>3367</v>
      </c>
      <c r="Q55" s="92">
        <v>2825</v>
      </c>
      <c r="R55" s="83">
        <v>3240</v>
      </c>
      <c r="S55" s="83">
        <v>3240</v>
      </c>
      <c r="T55" s="83">
        <v>3340</v>
      </c>
      <c r="U55" s="83">
        <v>3180.84</v>
      </c>
      <c r="V55" s="214">
        <v>3340</v>
      </c>
      <c r="W55" s="214">
        <v>3340</v>
      </c>
      <c r="X55" s="214">
        <v>3340</v>
      </c>
      <c r="Y55" s="187">
        <v>3500</v>
      </c>
    </row>
    <row r="56" spans="1:28">
      <c r="A56" s="140" t="s">
        <v>333</v>
      </c>
      <c r="B56" s="97"/>
      <c r="C56" s="97"/>
      <c r="D56" s="95">
        <v>35100</v>
      </c>
      <c r="E56" s="83">
        <v>35100</v>
      </c>
      <c r="F56" s="83">
        <v>0</v>
      </c>
      <c r="G56" s="82">
        <v>0</v>
      </c>
      <c r="H56" s="82">
        <v>0</v>
      </c>
      <c r="I56" s="83"/>
      <c r="J56" s="82">
        <v>0</v>
      </c>
      <c r="K56" s="83"/>
      <c r="L56" s="92">
        <v>1235</v>
      </c>
      <c r="M56" s="133">
        <v>39100</v>
      </c>
      <c r="N56" s="141">
        <v>0</v>
      </c>
      <c r="O56" s="83">
        <v>0</v>
      </c>
      <c r="P56" s="83">
        <v>3685</v>
      </c>
      <c r="Q56" s="92">
        <v>0</v>
      </c>
      <c r="R56" s="83">
        <v>0</v>
      </c>
      <c r="S56" s="83"/>
      <c r="T56" s="83">
        <v>0</v>
      </c>
      <c r="U56" s="83"/>
      <c r="V56" s="214">
        <v>0</v>
      </c>
      <c r="W56" s="214"/>
      <c r="X56" s="214"/>
      <c r="Y56" s="187"/>
    </row>
    <row r="57" spans="1:28">
      <c r="A57" s="140" t="s">
        <v>334</v>
      </c>
      <c r="B57" s="83">
        <v>420930</v>
      </c>
      <c r="C57" s="83">
        <v>420930</v>
      </c>
      <c r="D57" s="95">
        <v>485786</v>
      </c>
      <c r="E57" s="83">
        <v>485786</v>
      </c>
      <c r="F57" s="83"/>
      <c r="G57" s="83">
        <v>568374</v>
      </c>
      <c r="H57" s="132">
        <v>742465</v>
      </c>
      <c r="I57" s="83">
        <v>5000</v>
      </c>
      <c r="J57" s="83">
        <f>SUM(H57:I57)</f>
        <v>747465</v>
      </c>
      <c r="K57" s="83">
        <v>-37373</v>
      </c>
      <c r="L57" s="92">
        <v>40770</v>
      </c>
      <c r="M57" s="133">
        <v>637917</v>
      </c>
      <c r="N57" s="134">
        <v>40770</v>
      </c>
      <c r="O57" s="83">
        <v>40770</v>
      </c>
      <c r="P57" s="83">
        <v>40770</v>
      </c>
      <c r="Q57" s="92">
        <v>40770</v>
      </c>
      <c r="R57" s="83">
        <v>40770</v>
      </c>
      <c r="S57" s="83">
        <v>40770</v>
      </c>
      <c r="T57" s="83">
        <v>40770</v>
      </c>
      <c r="U57" s="83">
        <v>41090</v>
      </c>
      <c r="V57" s="214">
        <v>40770</v>
      </c>
      <c r="W57" s="214">
        <v>40770</v>
      </c>
      <c r="X57" s="214">
        <v>40770</v>
      </c>
      <c r="Y57" s="187">
        <v>45000</v>
      </c>
    </row>
    <row r="58" spans="1:28">
      <c r="A58" s="140" t="s">
        <v>335</v>
      </c>
      <c r="B58" s="83">
        <v>19840</v>
      </c>
      <c r="C58" s="83">
        <v>19840</v>
      </c>
      <c r="D58" s="95">
        <v>2000</v>
      </c>
      <c r="E58" s="83">
        <v>2000</v>
      </c>
      <c r="F58" s="97">
        <f>SUM(F59:F68)</f>
        <v>14304400</v>
      </c>
      <c r="G58" s="82">
        <v>0</v>
      </c>
      <c r="H58" s="82">
        <v>0</v>
      </c>
      <c r="I58" s="83"/>
      <c r="J58" s="82">
        <v>0</v>
      </c>
      <c r="K58" s="83"/>
      <c r="L58" s="92">
        <v>1500</v>
      </c>
      <c r="M58" s="133">
        <v>51200</v>
      </c>
      <c r="N58" s="141">
        <v>0</v>
      </c>
      <c r="O58" s="83">
        <v>0</v>
      </c>
      <c r="P58" s="83">
        <v>2920</v>
      </c>
      <c r="Q58" s="92">
        <v>0</v>
      </c>
      <c r="R58" s="83">
        <v>0</v>
      </c>
      <c r="S58" s="83"/>
      <c r="T58" s="83">
        <v>0</v>
      </c>
      <c r="U58" s="83"/>
      <c r="V58" s="214">
        <v>0</v>
      </c>
      <c r="W58" s="214"/>
      <c r="X58" s="214"/>
      <c r="Y58" s="187"/>
    </row>
    <row r="59" spans="1:28">
      <c r="A59" s="140" t="s">
        <v>336</v>
      </c>
      <c r="B59" s="83"/>
      <c r="C59" s="83"/>
      <c r="D59" s="95">
        <v>24800</v>
      </c>
      <c r="E59" s="83"/>
      <c r="F59" s="83">
        <v>0</v>
      </c>
      <c r="G59" s="82">
        <v>0</v>
      </c>
      <c r="H59" s="83">
        <v>17300</v>
      </c>
      <c r="I59" s="83">
        <v>11718</v>
      </c>
      <c r="J59" s="83">
        <f>SUM(H59:I59)</f>
        <v>29018</v>
      </c>
      <c r="K59" s="83"/>
      <c r="L59" s="92">
        <v>4144</v>
      </c>
      <c r="M59" s="133">
        <v>62072</v>
      </c>
      <c r="N59" s="134">
        <v>3428</v>
      </c>
      <c r="O59" s="83">
        <v>4060</v>
      </c>
      <c r="P59" s="83">
        <v>3428</v>
      </c>
      <c r="Q59" s="92">
        <v>2914</v>
      </c>
      <c r="R59" s="83">
        <v>2621</v>
      </c>
      <c r="S59" s="83">
        <v>2621</v>
      </c>
      <c r="T59" s="83">
        <v>1695</v>
      </c>
      <c r="U59" s="83"/>
      <c r="V59" s="214">
        <v>528</v>
      </c>
      <c r="W59" s="214">
        <v>528</v>
      </c>
      <c r="X59" s="214">
        <v>528</v>
      </c>
      <c r="Y59" s="187">
        <v>904</v>
      </c>
      <c r="AB59" s="165"/>
    </row>
    <row r="60" spans="1:28">
      <c r="A60" s="140" t="s">
        <v>337</v>
      </c>
      <c r="B60" s="83"/>
      <c r="C60" s="83"/>
      <c r="D60" s="95"/>
      <c r="E60" s="83"/>
      <c r="F60" s="83">
        <v>0</v>
      </c>
      <c r="G60" s="82"/>
      <c r="H60" s="82">
        <v>0</v>
      </c>
      <c r="I60" s="83"/>
      <c r="J60" s="82">
        <v>0</v>
      </c>
      <c r="K60" s="83"/>
      <c r="L60" s="92">
        <v>3557</v>
      </c>
      <c r="M60" s="133">
        <v>37534</v>
      </c>
      <c r="N60" s="134">
        <v>3800</v>
      </c>
      <c r="O60" s="83">
        <v>1534</v>
      </c>
      <c r="P60" s="83">
        <v>3452</v>
      </c>
      <c r="Q60" s="92">
        <v>3610</v>
      </c>
      <c r="R60" s="83">
        <v>3610</v>
      </c>
      <c r="S60" s="83">
        <v>0</v>
      </c>
      <c r="T60" s="83">
        <v>0</v>
      </c>
      <c r="U60" s="83"/>
      <c r="V60" s="214">
        <v>0</v>
      </c>
      <c r="W60" s="214"/>
      <c r="X60" s="214"/>
      <c r="Y60" s="187"/>
      <c r="AB60" s="165"/>
    </row>
    <row r="61" spans="1:28">
      <c r="A61" s="140" t="s">
        <v>338</v>
      </c>
      <c r="B61" s="83"/>
      <c r="C61" s="83"/>
      <c r="D61" s="95"/>
      <c r="E61" s="83"/>
      <c r="F61" s="83"/>
      <c r="G61" s="82"/>
      <c r="H61" s="82"/>
      <c r="I61" s="83"/>
      <c r="J61" s="82"/>
      <c r="K61" s="83"/>
      <c r="L61" s="92">
        <v>5138</v>
      </c>
      <c r="M61" s="133">
        <v>68665</v>
      </c>
      <c r="N61" s="134">
        <v>1484</v>
      </c>
      <c r="O61" s="83">
        <v>0</v>
      </c>
      <c r="P61" s="83">
        <v>5717</v>
      </c>
      <c r="Q61" s="92">
        <v>2226</v>
      </c>
      <c r="R61" s="83">
        <v>2581</v>
      </c>
      <c r="S61" s="83">
        <v>2581</v>
      </c>
      <c r="T61" s="92">
        <v>3200</v>
      </c>
      <c r="U61" s="92"/>
      <c r="V61" s="223">
        <v>3200</v>
      </c>
      <c r="W61" s="223">
        <v>3200</v>
      </c>
      <c r="X61" s="223">
        <v>3200</v>
      </c>
      <c r="Y61" s="194">
        <v>3200</v>
      </c>
      <c r="AB61" s="119"/>
    </row>
    <row r="62" spans="1:28">
      <c r="A62" s="206" t="s">
        <v>472</v>
      </c>
      <c r="B62" s="83"/>
      <c r="C62" s="83"/>
      <c r="D62" s="95"/>
      <c r="E62" s="83"/>
      <c r="F62" s="83"/>
      <c r="G62" s="82"/>
      <c r="H62" s="82"/>
      <c r="I62" s="83"/>
      <c r="J62" s="82"/>
      <c r="K62" s="83"/>
      <c r="L62" s="92">
        <v>196</v>
      </c>
      <c r="M62" s="133">
        <v>25054</v>
      </c>
      <c r="N62" s="134">
        <v>0</v>
      </c>
      <c r="O62" s="83">
        <v>0</v>
      </c>
      <c r="P62" s="83">
        <v>264</v>
      </c>
      <c r="Q62" s="92">
        <v>0</v>
      </c>
      <c r="R62" s="83">
        <v>0</v>
      </c>
      <c r="S62" s="83"/>
      <c r="T62" s="83">
        <v>0</v>
      </c>
      <c r="U62" s="83"/>
      <c r="V62" s="214"/>
      <c r="W62" s="214"/>
      <c r="X62" s="214"/>
      <c r="Y62" s="187">
        <v>4896</v>
      </c>
    </row>
    <row r="63" spans="1:28">
      <c r="A63" s="140" t="s">
        <v>339</v>
      </c>
      <c r="B63" s="83"/>
      <c r="C63" s="83"/>
      <c r="D63" s="95"/>
      <c r="E63" s="83"/>
      <c r="F63" s="83"/>
      <c r="G63" s="82"/>
      <c r="H63" s="82"/>
      <c r="I63" s="83"/>
      <c r="J63" s="82"/>
      <c r="K63" s="83"/>
      <c r="L63" s="92">
        <v>20996</v>
      </c>
      <c r="M63" s="133">
        <v>148062</v>
      </c>
      <c r="N63" s="134">
        <v>2300</v>
      </c>
      <c r="O63" s="83">
        <v>0</v>
      </c>
      <c r="P63" s="83">
        <v>3975</v>
      </c>
      <c r="Q63" s="92">
        <v>3000</v>
      </c>
      <c r="R63" s="83">
        <v>2244</v>
      </c>
      <c r="S63" s="83">
        <v>10073</v>
      </c>
      <c r="T63" s="83">
        <v>2432</v>
      </c>
      <c r="U63" s="83">
        <v>4000</v>
      </c>
      <c r="V63" s="214">
        <v>2500</v>
      </c>
      <c r="W63" s="214">
        <v>4500</v>
      </c>
      <c r="X63" s="214">
        <v>4500</v>
      </c>
      <c r="Y63" s="187">
        <v>5300</v>
      </c>
    </row>
    <row r="64" spans="1:28">
      <c r="A64" s="140" t="s">
        <v>340</v>
      </c>
      <c r="B64" s="83"/>
      <c r="C64" s="83"/>
      <c r="D64" s="95"/>
      <c r="E64" s="83"/>
      <c r="F64" s="83"/>
      <c r="G64" s="82"/>
      <c r="H64" s="82"/>
      <c r="I64" s="83"/>
      <c r="J64" s="82"/>
      <c r="K64" s="83"/>
      <c r="L64" s="92">
        <v>4603</v>
      </c>
      <c r="M64" s="133"/>
      <c r="N64" s="134">
        <v>0</v>
      </c>
      <c r="O64" s="83"/>
      <c r="P64" s="83">
        <v>1192</v>
      </c>
      <c r="Q64" s="92">
        <v>0</v>
      </c>
      <c r="R64" s="83">
        <v>0</v>
      </c>
      <c r="S64" s="83"/>
      <c r="T64" s="83"/>
      <c r="U64" s="83"/>
      <c r="V64" s="214"/>
      <c r="W64" s="214"/>
      <c r="X64" s="214"/>
      <c r="Y64" s="187"/>
    </row>
    <row r="65" spans="1:27">
      <c r="A65" s="140"/>
      <c r="B65" s="83"/>
      <c r="C65" s="83"/>
      <c r="D65" s="95"/>
      <c r="E65" s="83"/>
      <c r="F65" s="83"/>
      <c r="G65" s="82"/>
      <c r="H65" s="82"/>
      <c r="I65" s="83"/>
      <c r="J65" s="82"/>
      <c r="K65" s="83"/>
      <c r="L65" s="92"/>
      <c r="M65" s="133"/>
      <c r="N65" s="134"/>
      <c r="O65" s="83"/>
      <c r="P65" s="83"/>
      <c r="Q65" s="92"/>
      <c r="R65" s="83"/>
      <c r="S65" s="83"/>
      <c r="T65" s="83"/>
      <c r="U65" s="83"/>
      <c r="V65" s="214"/>
      <c r="W65" s="214"/>
      <c r="X65" s="214"/>
      <c r="Y65" s="187"/>
    </row>
    <row r="66" spans="1:27">
      <c r="A66" s="142" t="s">
        <v>341</v>
      </c>
      <c r="B66" s="117"/>
      <c r="C66" s="142"/>
      <c r="D66" s="93">
        <f>SUM(D67:D70)</f>
        <v>6570700</v>
      </c>
      <c r="E66" s="93">
        <f>SUM(E67:E70)</f>
        <v>6570700</v>
      </c>
      <c r="F66" s="92">
        <f>SUM(D66:E66)</f>
        <v>13141400</v>
      </c>
      <c r="G66" s="97">
        <f>SUM(G67:G71)</f>
        <v>7434000</v>
      </c>
      <c r="H66" s="97">
        <f>SUM(H67:H73)</f>
        <v>7744213</v>
      </c>
      <c r="I66" s="97">
        <f>SUM(I67:I73)</f>
        <v>-849639</v>
      </c>
      <c r="J66" s="97">
        <f>SUM(H66:I66)</f>
        <v>6894574</v>
      </c>
      <c r="K66" s="97">
        <f>SUM(K67:K73)</f>
        <v>0</v>
      </c>
      <c r="L66" s="93">
        <f>SUM(L67:L73)</f>
        <v>369898</v>
      </c>
      <c r="M66" s="138"/>
      <c r="N66" s="139">
        <f>SUM(N67:N73)</f>
        <v>356455</v>
      </c>
      <c r="O66" s="93">
        <f>SUM(O67:O73)</f>
        <v>365930</v>
      </c>
      <c r="P66" s="93">
        <f>SUM(P67:P73)</f>
        <v>356455</v>
      </c>
      <c r="Q66" s="93">
        <f>SUM(Q67:Q77)</f>
        <v>305620</v>
      </c>
      <c r="R66" s="93">
        <f>SUM(R67:R77)</f>
        <v>328256</v>
      </c>
      <c r="S66" s="93">
        <f t="shared" ref="S66" si="42">SUM(S67:S77)</f>
        <v>328256</v>
      </c>
      <c r="T66" s="93">
        <f>SUM(T67:T77)</f>
        <v>366114</v>
      </c>
      <c r="U66" s="195">
        <f t="shared" ref="U66:W66" si="43">SUM(U67:U77)</f>
        <v>366791</v>
      </c>
      <c r="V66" s="222">
        <f t="shared" si="43"/>
        <v>358816</v>
      </c>
      <c r="W66" s="222">
        <f t="shared" si="43"/>
        <v>364816</v>
      </c>
      <c r="X66" s="222">
        <f>SUM(X67:X78)</f>
        <v>381629</v>
      </c>
      <c r="Y66" s="195">
        <f>SUM(Y67:Y82)</f>
        <v>461708</v>
      </c>
      <c r="Z66" s="121"/>
    </row>
    <row r="67" spans="1:27">
      <c r="A67" s="82" t="s">
        <v>342</v>
      </c>
      <c r="B67" s="83">
        <v>3098000</v>
      </c>
      <c r="C67" s="83">
        <v>3098000</v>
      </c>
      <c r="D67" s="83">
        <v>2814000</v>
      </c>
      <c r="E67" s="83">
        <v>2814000</v>
      </c>
      <c r="F67" s="83">
        <v>23000</v>
      </c>
      <c r="G67" s="83">
        <v>3041000</v>
      </c>
      <c r="H67" s="132">
        <v>3838000</v>
      </c>
      <c r="I67" s="83">
        <v>-764000</v>
      </c>
      <c r="J67" s="132">
        <f>SUM(H67:I67)</f>
        <v>3074000</v>
      </c>
      <c r="K67" s="83"/>
      <c r="L67" s="92">
        <v>133687</v>
      </c>
      <c r="M67" s="133">
        <v>2693000</v>
      </c>
      <c r="N67" s="134">
        <v>121972</v>
      </c>
      <c r="O67" s="143">
        <v>132540</v>
      </c>
      <c r="P67" s="143">
        <v>121972</v>
      </c>
      <c r="Q67" s="92">
        <v>91341</v>
      </c>
      <c r="R67" s="83">
        <v>66444</v>
      </c>
      <c r="S67" s="83">
        <v>66444</v>
      </c>
      <c r="T67" s="83">
        <v>21653</v>
      </c>
      <c r="U67" s="83">
        <v>21653</v>
      </c>
      <c r="V67" s="214">
        <v>0</v>
      </c>
      <c r="W67" s="214">
        <v>0</v>
      </c>
      <c r="X67" s="214">
        <v>0</v>
      </c>
      <c r="Y67" s="187">
        <v>16996</v>
      </c>
      <c r="Z67" s="154"/>
    </row>
    <row r="68" spans="1:27">
      <c r="A68" s="82" t="s">
        <v>343</v>
      </c>
      <c r="B68" s="95">
        <v>470000</v>
      </c>
      <c r="C68" s="95">
        <v>470000</v>
      </c>
      <c r="D68" s="95">
        <v>570000</v>
      </c>
      <c r="E68" s="83">
        <v>570000</v>
      </c>
      <c r="F68" s="132">
        <f>SUM(D68:E68)</f>
        <v>1140000</v>
      </c>
      <c r="G68" s="83">
        <v>590000</v>
      </c>
      <c r="H68" s="83">
        <v>38000</v>
      </c>
      <c r="I68" s="83">
        <v>44000</v>
      </c>
      <c r="J68" s="83">
        <f>SUM(H68:I68)</f>
        <v>82000</v>
      </c>
      <c r="K68" s="83"/>
      <c r="L68" s="92">
        <v>18682</v>
      </c>
      <c r="M68" s="133">
        <v>287000</v>
      </c>
      <c r="N68" s="134">
        <v>18156</v>
      </c>
      <c r="O68" s="143">
        <v>16208</v>
      </c>
      <c r="P68" s="143">
        <v>18156</v>
      </c>
      <c r="Q68" s="92">
        <v>12923</v>
      </c>
      <c r="R68" s="83">
        <v>11656</v>
      </c>
      <c r="S68" s="83">
        <v>11656</v>
      </c>
      <c r="T68" s="83">
        <v>5839</v>
      </c>
      <c r="U68" s="83">
        <v>6516</v>
      </c>
      <c r="V68" s="214">
        <v>9342</v>
      </c>
      <c r="W68" s="214">
        <v>9342</v>
      </c>
      <c r="X68" s="214">
        <v>5518</v>
      </c>
      <c r="Y68" s="187">
        <v>9046</v>
      </c>
      <c r="Z68" s="154"/>
    </row>
    <row r="69" spans="1:27">
      <c r="A69" s="140" t="s">
        <v>344</v>
      </c>
      <c r="B69" s="83">
        <v>140000</v>
      </c>
      <c r="C69" s="83">
        <v>140000</v>
      </c>
      <c r="D69" s="83">
        <v>135000</v>
      </c>
      <c r="E69" s="83">
        <v>135000</v>
      </c>
      <c r="F69" s="83">
        <f>SUM(D69:E69)</f>
        <v>270000</v>
      </c>
      <c r="G69" s="83">
        <v>131000</v>
      </c>
      <c r="H69" s="83">
        <v>116000</v>
      </c>
      <c r="I69" s="83"/>
      <c r="J69" s="83">
        <v>116000</v>
      </c>
      <c r="K69" s="83"/>
      <c r="L69" s="92">
        <v>7145</v>
      </c>
      <c r="M69" s="133">
        <v>110000</v>
      </c>
      <c r="N69" s="134">
        <v>7421</v>
      </c>
      <c r="O69" s="143">
        <v>7145</v>
      </c>
      <c r="P69" s="143">
        <v>7421</v>
      </c>
      <c r="Q69" s="92">
        <v>7381</v>
      </c>
      <c r="R69" s="83">
        <v>7321</v>
      </c>
      <c r="S69" s="83">
        <v>7321</v>
      </c>
      <c r="T69" s="83">
        <v>7333</v>
      </c>
      <c r="U69" s="83">
        <v>7333</v>
      </c>
      <c r="V69" s="214">
        <v>7326</v>
      </c>
      <c r="W69" s="214">
        <v>7326</v>
      </c>
      <c r="X69" s="214">
        <v>7170</v>
      </c>
      <c r="Y69" s="187">
        <v>0</v>
      </c>
      <c r="Z69" s="154"/>
    </row>
    <row r="70" spans="1:27">
      <c r="A70" s="82" t="s">
        <v>345</v>
      </c>
      <c r="B70" s="83">
        <v>2539000</v>
      </c>
      <c r="C70" s="83">
        <v>2539000</v>
      </c>
      <c r="D70" s="83">
        <v>3051700</v>
      </c>
      <c r="E70" s="83">
        <v>3051700</v>
      </c>
      <c r="F70" s="83"/>
      <c r="G70" s="83">
        <v>3262000</v>
      </c>
      <c r="H70" s="132">
        <v>3410993</v>
      </c>
      <c r="I70" s="83">
        <v>-61235</v>
      </c>
      <c r="J70" s="83">
        <f>SUM(H70:I70)</f>
        <v>3349758</v>
      </c>
      <c r="K70" s="83"/>
      <c r="L70" s="92">
        <v>195397</v>
      </c>
      <c r="M70" s="133">
        <v>2845308</v>
      </c>
      <c r="N70" s="134">
        <v>194750</v>
      </c>
      <c r="O70" s="143">
        <v>195397</v>
      </c>
      <c r="P70" s="143">
        <v>194750</v>
      </c>
      <c r="Q70" s="92">
        <v>177950</v>
      </c>
      <c r="R70" s="83">
        <v>228890</v>
      </c>
      <c r="S70" s="83">
        <v>228890</v>
      </c>
      <c r="T70" s="83">
        <v>233998</v>
      </c>
      <c r="U70" s="83">
        <v>233998</v>
      </c>
      <c r="V70" s="214">
        <v>237561</v>
      </c>
      <c r="W70" s="214">
        <f>237561+6000</f>
        <v>243561</v>
      </c>
      <c r="X70" s="214">
        <v>261126</v>
      </c>
      <c r="Y70" s="187">
        <v>277000</v>
      </c>
      <c r="Z70" s="154"/>
    </row>
    <row r="71" spans="1:27">
      <c r="A71" s="82" t="s">
        <v>346</v>
      </c>
      <c r="B71" s="83"/>
      <c r="C71" s="83"/>
      <c r="D71" s="83">
        <v>0</v>
      </c>
      <c r="E71" s="82">
        <v>0</v>
      </c>
      <c r="F71" s="97">
        <f>SUM(D71:E71)</f>
        <v>0</v>
      </c>
      <c r="G71" s="83">
        <v>410000</v>
      </c>
      <c r="H71" s="83">
        <v>23000</v>
      </c>
      <c r="I71" s="83"/>
      <c r="J71" s="83">
        <v>23000</v>
      </c>
      <c r="K71" s="83"/>
      <c r="L71" s="92">
        <v>1481</v>
      </c>
      <c r="M71" s="133">
        <v>19753</v>
      </c>
      <c r="N71" s="134">
        <v>1261</v>
      </c>
      <c r="O71" s="143">
        <v>1185</v>
      </c>
      <c r="P71" s="143">
        <v>1261</v>
      </c>
      <c r="Q71" s="92">
        <v>1331</v>
      </c>
      <c r="R71" s="83">
        <v>996</v>
      </c>
      <c r="S71" s="83">
        <v>996</v>
      </c>
      <c r="T71" s="83">
        <v>796</v>
      </c>
      <c r="U71" s="83">
        <v>796</v>
      </c>
      <c r="V71" s="214">
        <v>1021</v>
      </c>
      <c r="W71" s="214">
        <v>1021</v>
      </c>
      <c r="X71" s="214">
        <v>897</v>
      </c>
      <c r="Y71" s="187">
        <v>1526</v>
      </c>
      <c r="Z71" s="154"/>
    </row>
    <row r="72" spans="1:27">
      <c r="A72" s="82" t="s">
        <v>347</v>
      </c>
      <c r="B72" s="83"/>
      <c r="C72" s="83"/>
      <c r="D72" s="83"/>
      <c r="E72" s="83">
        <v>178000</v>
      </c>
      <c r="F72" s="83"/>
      <c r="G72" s="83"/>
      <c r="H72" s="132">
        <v>249820</v>
      </c>
      <c r="I72" s="83">
        <v>-4</v>
      </c>
      <c r="J72" s="132">
        <f>SUM(H72:I72)</f>
        <v>249816</v>
      </c>
      <c r="K72" s="83"/>
      <c r="L72" s="92">
        <v>13455</v>
      </c>
      <c r="M72" s="133">
        <v>224923</v>
      </c>
      <c r="N72" s="134">
        <v>12831</v>
      </c>
      <c r="O72" s="143">
        <v>13455</v>
      </c>
      <c r="P72" s="143">
        <v>12831</v>
      </c>
      <c r="Q72" s="92">
        <v>11739</v>
      </c>
      <c r="R72" s="83">
        <v>12878</v>
      </c>
      <c r="S72" s="83">
        <v>12878</v>
      </c>
      <c r="T72" s="83">
        <v>12285</v>
      </c>
      <c r="U72" s="83">
        <v>12285</v>
      </c>
      <c r="V72" s="214">
        <v>11876</v>
      </c>
      <c r="W72" s="214">
        <v>11876</v>
      </c>
      <c r="X72" s="214">
        <v>12422</v>
      </c>
      <c r="Y72" s="187">
        <v>12422</v>
      </c>
      <c r="Z72" s="154"/>
    </row>
    <row r="73" spans="1:27">
      <c r="A73" s="82" t="s">
        <v>478</v>
      </c>
      <c r="B73" s="83"/>
      <c r="C73" s="83"/>
      <c r="D73" s="82"/>
      <c r="E73" s="82"/>
      <c r="F73" s="97">
        <f>SUM(D73:E73)</f>
        <v>0</v>
      </c>
      <c r="G73" s="82"/>
      <c r="H73" s="132">
        <v>68400</v>
      </c>
      <c r="I73" s="83">
        <v>-68400</v>
      </c>
      <c r="J73" s="83">
        <f>SUM(H73:I73)</f>
        <v>0</v>
      </c>
      <c r="K73" s="83"/>
      <c r="L73" s="84">
        <v>51</v>
      </c>
      <c r="M73" s="133"/>
      <c r="N73" s="141">
        <v>64</v>
      </c>
      <c r="O73" s="83">
        <v>0</v>
      </c>
      <c r="P73" s="83">
        <v>64</v>
      </c>
      <c r="Q73" s="92">
        <v>39</v>
      </c>
      <c r="R73" s="82">
        <v>71</v>
      </c>
      <c r="S73" s="82">
        <v>71</v>
      </c>
      <c r="T73" s="82">
        <v>56</v>
      </c>
      <c r="U73" s="82">
        <v>56</v>
      </c>
      <c r="V73" s="224">
        <v>78</v>
      </c>
      <c r="W73" s="224">
        <v>78</v>
      </c>
      <c r="X73" s="224">
        <v>82</v>
      </c>
      <c r="Y73" s="186">
        <v>7051</v>
      </c>
      <c r="Z73" s="120"/>
    </row>
    <row r="74" spans="1:27" s="166" customFormat="1">
      <c r="A74" s="186" t="s">
        <v>479</v>
      </c>
      <c r="B74" s="187"/>
      <c r="C74" s="187"/>
      <c r="D74" s="186"/>
      <c r="E74" s="186"/>
      <c r="F74" s="196"/>
      <c r="G74" s="186"/>
      <c r="H74" s="132"/>
      <c r="I74" s="187"/>
      <c r="J74" s="187"/>
      <c r="K74" s="187"/>
      <c r="L74" s="84"/>
      <c r="M74" s="133"/>
      <c r="N74" s="141"/>
      <c r="O74" s="187"/>
      <c r="P74" s="187"/>
      <c r="Q74" s="194"/>
      <c r="R74" s="186"/>
      <c r="S74" s="186"/>
      <c r="T74" s="186"/>
      <c r="U74" s="186"/>
      <c r="V74" s="224"/>
      <c r="W74" s="224"/>
      <c r="X74" s="224"/>
      <c r="Y74" s="186">
        <v>301</v>
      </c>
      <c r="Z74" s="120"/>
    </row>
    <row r="75" spans="1:27">
      <c r="A75" s="82" t="s">
        <v>384</v>
      </c>
      <c r="B75" s="83"/>
      <c r="C75" s="83"/>
      <c r="D75" s="82"/>
      <c r="E75" s="82"/>
      <c r="F75" s="97"/>
      <c r="G75" s="82"/>
      <c r="H75" s="132"/>
      <c r="I75" s="83"/>
      <c r="J75" s="83"/>
      <c r="K75" s="83"/>
      <c r="L75" s="84"/>
      <c r="M75" s="133"/>
      <c r="N75" s="141"/>
      <c r="O75" s="83"/>
      <c r="P75" s="83"/>
      <c r="Q75" s="92"/>
      <c r="R75" s="82"/>
      <c r="S75" s="82"/>
      <c r="T75" s="82">
        <v>84154</v>
      </c>
      <c r="U75" s="82">
        <v>84154</v>
      </c>
      <c r="V75" s="224">
        <v>91612</v>
      </c>
      <c r="W75" s="224">
        <v>91612</v>
      </c>
      <c r="X75" s="224">
        <v>89514</v>
      </c>
      <c r="Y75" s="186">
        <v>89513</v>
      </c>
      <c r="Z75" s="120"/>
    </row>
    <row r="76" spans="1:27">
      <c r="A76" s="186" t="s">
        <v>268</v>
      </c>
      <c r="B76" s="83"/>
      <c r="C76" s="83"/>
      <c r="D76" s="82"/>
      <c r="E76" s="82"/>
      <c r="F76" s="97"/>
      <c r="G76" s="82"/>
      <c r="H76" s="132"/>
      <c r="I76" s="83"/>
      <c r="J76" s="83"/>
      <c r="K76" s="83"/>
      <c r="L76" s="84"/>
      <c r="M76" s="133"/>
      <c r="N76" s="141"/>
      <c r="O76" s="83"/>
      <c r="P76" s="83"/>
      <c r="Q76" s="92">
        <v>1525</v>
      </c>
      <c r="R76" s="82">
        <v>0</v>
      </c>
      <c r="S76" s="82">
        <v>0</v>
      </c>
      <c r="T76" s="82">
        <v>0</v>
      </c>
      <c r="U76" s="82"/>
      <c r="V76" s="224">
        <v>0</v>
      </c>
      <c r="W76" s="224">
        <v>0</v>
      </c>
      <c r="X76" s="224">
        <v>1539</v>
      </c>
      <c r="Y76" s="186">
        <v>641</v>
      </c>
      <c r="Z76" s="120"/>
    </row>
    <row r="77" spans="1:27">
      <c r="A77" s="186" t="s">
        <v>420</v>
      </c>
      <c r="B77" s="83"/>
      <c r="C77" s="83"/>
      <c r="D77" s="82"/>
      <c r="E77" s="82"/>
      <c r="F77" s="97"/>
      <c r="G77" s="82"/>
      <c r="H77" s="132"/>
      <c r="I77" s="83"/>
      <c r="J77" s="83"/>
      <c r="K77" s="83"/>
      <c r="L77" s="84"/>
      <c r="M77" s="133"/>
      <c r="N77" s="141"/>
      <c r="O77" s="83"/>
      <c r="P77" s="83"/>
      <c r="Q77" s="92">
        <v>1391</v>
      </c>
      <c r="R77" s="82">
        <v>0</v>
      </c>
      <c r="S77" s="82">
        <v>0</v>
      </c>
      <c r="T77" s="82">
        <v>0</v>
      </c>
      <c r="U77" s="82"/>
      <c r="V77" s="224">
        <v>0</v>
      </c>
      <c r="W77" s="224">
        <v>0</v>
      </c>
      <c r="X77" s="224">
        <v>2599</v>
      </c>
      <c r="Y77" s="186">
        <v>2598</v>
      </c>
      <c r="Z77" s="120"/>
    </row>
    <row r="78" spans="1:27">
      <c r="A78" s="206" t="s">
        <v>421</v>
      </c>
      <c r="B78" s="83"/>
      <c r="C78" s="83"/>
      <c r="D78" s="82"/>
      <c r="E78" s="82"/>
      <c r="F78" s="97"/>
      <c r="G78" s="82"/>
      <c r="H78" s="132"/>
      <c r="I78" s="83"/>
      <c r="J78" s="83"/>
      <c r="K78" s="83"/>
      <c r="L78" s="84"/>
      <c r="M78" s="133"/>
      <c r="N78" s="141"/>
      <c r="O78" s="83"/>
      <c r="P78" s="83"/>
      <c r="Q78" s="92"/>
      <c r="R78" s="82"/>
      <c r="S78" s="82"/>
      <c r="T78" s="82"/>
      <c r="U78" s="82"/>
      <c r="V78" s="224"/>
      <c r="W78" s="224"/>
      <c r="X78" s="224">
        <v>762</v>
      </c>
      <c r="Y78" s="186">
        <v>750</v>
      </c>
      <c r="Z78" s="274"/>
      <c r="AA78" s="204"/>
    </row>
    <row r="79" spans="1:27" s="166" customFormat="1">
      <c r="A79" s="206" t="s">
        <v>476</v>
      </c>
      <c r="B79" s="187"/>
      <c r="C79" s="187"/>
      <c r="D79" s="186"/>
      <c r="E79" s="186"/>
      <c r="F79" s="196"/>
      <c r="G79" s="186"/>
      <c r="H79" s="132"/>
      <c r="I79" s="187"/>
      <c r="J79" s="187"/>
      <c r="K79" s="187"/>
      <c r="L79" s="84"/>
      <c r="M79" s="133"/>
      <c r="N79" s="141"/>
      <c r="O79" s="187"/>
      <c r="P79" s="187"/>
      <c r="Q79" s="194"/>
      <c r="R79" s="186"/>
      <c r="S79" s="186"/>
      <c r="T79" s="186"/>
      <c r="U79" s="186"/>
      <c r="V79" s="224"/>
      <c r="W79" s="224"/>
      <c r="X79" s="224"/>
      <c r="Y79" s="186"/>
      <c r="Z79" s="274"/>
      <c r="AA79" s="204"/>
    </row>
    <row r="80" spans="1:27" s="166" customFormat="1">
      <c r="A80" s="206" t="s">
        <v>477</v>
      </c>
      <c r="B80" s="187"/>
      <c r="C80" s="187"/>
      <c r="D80" s="186"/>
      <c r="E80" s="186"/>
      <c r="F80" s="196"/>
      <c r="G80" s="186"/>
      <c r="H80" s="132"/>
      <c r="I80" s="187"/>
      <c r="J80" s="187"/>
      <c r="K80" s="187"/>
      <c r="L80" s="84"/>
      <c r="M80" s="133"/>
      <c r="N80" s="141"/>
      <c r="O80" s="187"/>
      <c r="P80" s="187"/>
      <c r="Q80" s="194"/>
      <c r="R80" s="186"/>
      <c r="S80" s="186"/>
      <c r="T80" s="186"/>
      <c r="U80" s="186"/>
      <c r="V80" s="224"/>
      <c r="W80" s="224"/>
      <c r="X80" s="224"/>
      <c r="Y80" s="186">
        <v>12760</v>
      </c>
      <c r="Z80" s="274"/>
      <c r="AA80" s="204"/>
    </row>
    <row r="81" spans="1:27" s="166" customFormat="1">
      <c r="A81" s="206" t="s">
        <v>460</v>
      </c>
      <c r="B81" s="187"/>
      <c r="C81" s="187"/>
      <c r="D81" s="186"/>
      <c r="E81" s="186"/>
      <c r="F81" s="196"/>
      <c r="G81" s="186"/>
      <c r="H81" s="132"/>
      <c r="I81" s="187"/>
      <c r="J81" s="187"/>
      <c r="K81" s="187"/>
      <c r="L81" s="84"/>
      <c r="M81" s="133"/>
      <c r="N81" s="141"/>
      <c r="O81" s="187"/>
      <c r="P81" s="187"/>
      <c r="Q81" s="194"/>
      <c r="R81" s="186"/>
      <c r="S81" s="186"/>
      <c r="T81" s="186"/>
      <c r="U81" s="186"/>
      <c r="V81" s="224"/>
      <c r="W81" s="224"/>
      <c r="X81" s="224"/>
      <c r="Y81" s="186">
        <v>22745</v>
      </c>
      <c r="Z81" s="274"/>
      <c r="AA81" s="204"/>
    </row>
    <row r="82" spans="1:27" s="166" customFormat="1">
      <c r="A82" s="206" t="s">
        <v>461</v>
      </c>
      <c r="B82" s="187"/>
      <c r="C82" s="187"/>
      <c r="D82" s="186"/>
      <c r="E82" s="186"/>
      <c r="F82" s="196"/>
      <c r="G82" s="186"/>
      <c r="H82" s="132"/>
      <c r="I82" s="187"/>
      <c r="J82" s="187"/>
      <c r="K82" s="187"/>
      <c r="L82" s="84"/>
      <c r="M82" s="133"/>
      <c r="N82" s="141"/>
      <c r="O82" s="187"/>
      <c r="P82" s="187"/>
      <c r="Q82" s="194"/>
      <c r="R82" s="186"/>
      <c r="S82" s="186"/>
      <c r="T82" s="186"/>
      <c r="U82" s="186"/>
      <c r="V82" s="224"/>
      <c r="W82" s="224"/>
      <c r="X82" s="224"/>
      <c r="Y82" s="186">
        <v>8359</v>
      </c>
      <c r="Z82" s="274"/>
      <c r="AA82" s="204"/>
    </row>
    <row r="83" spans="1:27">
      <c r="A83" s="130" t="s">
        <v>348</v>
      </c>
      <c r="B83" s="135"/>
      <c r="C83" s="135"/>
      <c r="D83" s="135"/>
      <c r="E83" s="135"/>
      <c r="F83" s="136">
        <v>116000</v>
      </c>
      <c r="G83" s="136">
        <f t="shared" ref="G83:S83" si="44">SUM(G84+G88)</f>
        <v>79000</v>
      </c>
      <c r="H83" s="136">
        <f t="shared" si="44"/>
        <v>156000</v>
      </c>
      <c r="I83" s="136">
        <f t="shared" si="44"/>
        <v>0</v>
      </c>
      <c r="J83" s="136">
        <f t="shared" si="44"/>
        <v>156000</v>
      </c>
      <c r="K83" s="136">
        <f t="shared" si="44"/>
        <v>0</v>
      </c>
      <c r="L83" s="137">
        <f t="shared" si="44"/>
        <v>6055</v>
      </c>
      <c r="M83" s="136">
        <f t="shared" si="44"/>
        <v>14108</v>
      </c>
      <c r="N83" s="134">
        <f t="shared" si="44"/>
        <v>6859</v>
      </c>
      <c r="O83" s="136">
        <f t="shared" si="44"/>
        <v>10226</v>
      </c>
      <c r="P83" s="136">
        <f t="shared" si="44"/>
        <v>4315</v>
      </c>
      <c r="Q83" s="136">
        <f t="shared" si="44"/>
        <v>7062</v>
      </c>
      <c r="R83" s="136">
        <f t="shared" si="44"/>
        <v>6555</v>
      </c>
      <c r="S83" s="136">
        <f t="shared" si="44"/>
        <v>2971</v>
      </c>
      <c r="T83" s="136">
        <f t="shared" ref="T83:W83" si="45">SUM(T84+T88)</f>
        <v>1700</v>
      </c>
      <c r="U83" s="136">
        <f t="shared" si="45"/>
        <v>1985.26</v>
      </c>
      <c r="V83" s="220">
        <f t="shared" si="45"/>
        <v>1850</v>
      </c>
      <c r="W83" s="220">
        <f t="shared" si="45"/>
        <v>1900</v>
      </c>
      <c r="X83" s="220">
        <f t="shared" ref="X83:Y83" si="46">SUM(X84+X88)</f>
        <v>1900</v>
      </c>
      <c r="Y83" s="136">
        <f t="shared" si="46"/>
        <v>1900</v>
      </c>
    </row>
    <row r="84" spans="1:27">
      <c r="A84" s="87" t="s">
        <v>349</v>
      </c>
      <c r="B84" s="83"/>
      <c r="C84" s="83"/>
      <c r="D84" s="97">
        <v>62000</v>
      </c>
      <c r="E84" s="97">
        <f>SUM(E85:E86)</f>
        <v>81199</v>
      </c>
      <c r="F84" s="97">
        <f>SUM(D84:E84)</f>
        <v>143199</v>
      </c>
      <c r="G84" s="97">
        <f>SUM(G85:G86)</f>
        <v>74000</v>
      </c>
      <c r="H84" s="97">
        <f>SUM(H85:H86)</f>
        <v>136000</v>
      </c>
      <c r="I84" s="83"/>
      <c r="J84" s="97">
        <f>SUM(H84:I84)</f>
        <v>136000</v>
      </c>
      <c r="K84" s="97">
        <f>SUM(K85:K86)</f>
        <v>0</v>
      </c>
      <c r="L84" s="93">
        <f>SUM(L85:L86)</f>
        <v>5005</v>
      </c>
      <c r="M84" s="138"/>
      <c r="N84" s="139">
        <f>SUM(N85:N86)</f>
        <v>5959</v>
      </c>
      <c r="O84" s="97">
        <f>SUM(O85:O86)</f>
        <v>8948</v>
      </c>
      <c r="P84" s="97">
        <f>SUM(P85:P87)</f>
        <v>3870</v>
      </c>
      <c r="Q84" s="97">
        <f>SUM(Q85:Q87)</f>
        <v>6617</v>
      </c>
      <c r="R84" s="97">
        <f>SUM(R85:R87)</f>
        <v>5800</v>
      </c>
      <c r="S84" s="97">
        <f>SUM(S85:S87)</f>
        <v>2347</v>
      </c>
      <c r="T84" s="97">
        <f>SUM(T85:T87)</f>
        <v>850</v>
      </c>
      <c r="U84" s="196">
        <f t="shared" ref="U84:W84" si="47">SUM(U85:U87)</f>
        <v>1985.26</v>
      </c>
      <c r="V84" s="221">
        <f t="shared" si="47"/>
        <v>1000</v>
      </c>
      <c r="W84" s="221">
        <f t="shared" si="47"/>
        <v>1400</v>
      </c>
      <c r="X84" s="221">
        <f t="shared" ref="X84:Y84" si="48">SUM(X85:X87)</f>
        <v>1400</v>
      </c>
      <c r="Y84" s="196">
        <f t="shared" si="48"/>
        <v>1400</v>
      </c>
    </row>
    <row r="85" spans="1:27">
      <c r="A85" s="82" t="s">
        <v>350</v>
      </c>
      <c r="B85" s="83">
        <v>134</v>
      </c>
      <c r="C85" s="83">
        <v>66370</v>
      </c>
      <c r="D85" s="83">
        <v>55000</v>
      </c>
      <c r="E85" s="83">
        <v>73692</v>
      </c>
      <c r="F85" s="83"/>
      <c r="G85" s="83">
        <v>65000</v>
      </c>
      <c r="H85" s="83">
        <v>125000</v>
      </c>
      <c r="I85" s="83"/>
      <c r="J85" s="83">
        <v>125000</v>
      </c>
      <c r="K85" s="83"/>
      <c r="L85" s="92">
        <v>3956</v>
      </c>
      <c r="M85" s="133">
        <v>99920</v>
      </c>
      <c r="N85" s="134">
        <v>5000</v>
      </c>
      <c r="O85" s="83">
        <v>7989</v>
      </c>
      <c r="P85" s="83">
        <v>2129</v>
      </c>
      <c r="Q85" s="92">
        <v>4885</v>
      </c>
      <c r="R85" s="83">
        <v>5000</v>
      </c>
      <c r="S85" s="83">
        <v>0</v>
      </c>
      <c r="T85" s="83">
        <v>0</v>
      </c>
      <c r="U85" s="83">
        <v>0</v>
      </c>
      <c r="V85" s="214"/>
      <c r="W85" s="214">
        <v>0</v>
      </c>
      <c r="X85" s="214">
        <v>0</v>
      </c>
      <c r="Y85" s="187">
        <v>0</v>
      </c>
    </row>
    <row r="86" spans="1:27">
      <c r="A86" s="82" t="s">
        <v>351</v>
      </c>
      <c r="B86" s="83">
        <v>7000</v>
      </c>
      <c r="C86" s="83">
        <v>6843</v>
      </c>
      <c r="D86" s="83">
        <v>7000</v>
      </c>
      <c r="E86" s="83">
        <v>7507</v>
      </c>
      <c r="F86" s="97">
        <f>SUM(D86:E86)</f>
        <v>14507</v>
      </c>
      <c r="G86" s="83">
        <v>9000</v>
      </c>
      <c r="H86" s="83">
        <v>11000</v>
      </c>
      <c r="I86" s="83"/>
      <c r="J86" s="83">
        <v>11000</v>
      </c>
      <c r="K86" s="83"/>
      <c r="L86" s="92">
        <v>1049</v>
      </c>
      <c r="M86" s="133">
        <v>15329</v>
      </c>
      <c r="N86" s="134">
        <v>959</v>
      </c>
      <c r="O86" s="83">
        <v>959</v>
      </c>
      <c r="P86" s="83">
        <v>751</v>
      </c>
      <c r="Q86" s="92">
        <v>725</v>
      </c>
      <c r="R86" s="83">
        <v>800</v>
      </c>
      <c r="S86" s="83">
        <v>1458</v>
      </c>
      <c r="T86" s="83">
        <v>850</v>
      </c>
      <c r="U86" s="83">
        <v>1324</v>
      </c>
      <c r="V86" s="214">
        <v>1000</v>
      </c>
      <c r="W86" s="214">
        <v>1400</v>
      </c>
      <c r="X86" s="214">
        <v>1400</v>
      </c>
      <c r="Y86" s="187">
        <v>1400</v>
      </c>
    </row>
    <row r="87" spans="1:27">
      <c r="A87" s="206" t="s">
        <v>396</v>
      </c>
      <c r="B87" s="83"/>
      <c r="C87" s="83"/>
      <c r="D87" s="95"/>
      <c r="E87" s="83"/>
      <c r="F87" s="83"/>
      <c r="G87" s="82"/>
      <c r="H87" s="82"/>
      <c r="I87" s="83"/>
      <c r="J87" s="82"/>
      <c r="K87" s="83"/>
      <c r="L87" s="92"/>
      <c r="M87" s="133"/>
      <c r="N87" s="134">
        <v>990</v>
      </c>
      <c r="O87" s="83"/>
      <c r="P87" s="83">
        <v>990</v>
      </c>
      <c r="Q87" s="92">
        <v>1007</v>
      </c>
      <c r="R87" s="83">
        <v>0</v>
      </c>
      <c r="S87" s="83">
        <v>889</v>
      </c>
      <c r="T87" s="83">
        <v>0</v>
      </c>
      <c r="U87" s="83">
        <v>661.26</v>
      </c>
      <c r="V87" s="214"/>
      <c r="W87" s="214"/>
      <c r="X87" s="214"/>
      <c r="Y87" s="187"/>
    </row>
    <row r="88" spans="1:27">
      <c r="A88" s="87" t="s">
        <v>352</v>
      </c>
      <c r="B88" s="95"/>
      <c r="C88" s="95"/>
      <c r="D88" s="97">
        <v>2000</v>
      </c>
      <c r="E88" s="97">
        <v>1386</v>
      </c>
      <c r="F88" s="97">
        <f>SUM(D88:E88)</f>
        <v>3386</v>
      </c>
      <c r="G88" s="97">
        <v>5000</v>
      </c>
      <c r="H88" s="97">
        <v>20000</v>
      </c>
      <c r="I88" s="83"/>
      <c r="J88" s="97">
        <f>SUM(H88:I88)</f>
        <v>20000</v>
      </c>
      <c r="K88" s="83"/>
      <c r="L88" s="93">
        <v>1050</v>
      </c>
      <c r="M88" s="138">
        <v>14108</v>
      </c>
      <c r="N88" s="139">
        <v>900</v>
      </c>
      <c r="O88" s="97">
        <v>1278</v>
      </c>
      <c r="P88" s="97">
        <v>445</v>
      </c>
      <c r="Q88" s="93">
        <v>445</v>
      </c>
      <c r="R88" s="97">
        <v>755</v>
      </c>
      <c r="S88" s="97">
        <v>624</v>
      </c>
      <c r="T88" s="97">
        <v>850</v>
      </c>
      <c r="U88" s="97"/>
      <c r="V88" s="221">
        <v>850</v>
      </c>
      <c r="W88" s="221">
        <v>500</v>
      </c>
      <c r="X88" s="221">
        <v>500</v>
      </c>
      <c r="Y88" s="196">
        <v>500</v>
      </c>
    </row>
    <row r="89" spans="1:27">
      <c r="A89" s="87"/>
      <c r="B89" s="95"/>
      <c r="C89" s="95"/>
      <c r="D89" s="97"/>
      <c r="E89" s="97"/>
      <c r="F89" s="97"/>
      <c r="G89" s="97"/>
      <c r="H89" s="97"/>
      <c r="I89" s="83"/>
      <c r="J89" s="97"/>
      <c r="K89" s="83"/>
      <c r="L89" s="93"/>
      <c r="M89" s="138"/>
      <c r="N89" s="139"/>
      <c r="O89" s="97"/>
      <c r="P89" s="97"/>
      <c r="Q89" s="93"/>
      <c r="R89" s="97"/>
      <c r="S89" s="97"/>
      <c r="T89" s="97"/>
      <c r="U89" s="97"/>
      <c r="V89" s="221"/>
      <c r="W89" s="221"/>
      <c r="X89" s="221"/>
      <c r="Y89" s="196"/>
    </row>
    <row r="90" spans="1:27">
      <c r="A90" s="144"/>
      <c r="B90" s="145"/>
      <c r="C90" s="145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U90" s="146"/>
      <c r="V90" s="146"/>
      <c r="W90" s="146"/>
      <c r="X90" s="146"/>
      <c r="Y90" s="146"/>
    </row>
    <row r="91" spans="1:27">
      <c r="A91" s="147"/>
      <c r="B91" s="148"/>
      <c r="C91" s="148"/>
      <c r="D91" s="149"/>
      <c r="E91" s="149"/>
      <c r="F91" s="149"/>
      <c r="G91" s="149"/>
      <c r="H91" s="149"/>
      <c r="I91" s="150"/>
      <c r="J91" s="149"/>
      <c r="K91" s="150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</row>
    <row r="92" spans="1:27">
      <c r="A92" s="151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</row>
    <row r="93" spans="1:27">
      <c r="A93" s="151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</row>
    <row r="94" spans="1:27">
      <c r="A94" s="151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</row>
    <row r="95" spans="1:27">
      <c r="A95" s="151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</row>
    <row r="96" spans="1:27">
      <c r="A96" s="151"/>
      <c r="B96" s="148"/>
      <c r="C96" s="148"/>
      <c r="D96" s="149"/>
      <c r="E96" s="149"/>
      <c r="F96" s="149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</row>
    <row r="97" spans="1:25">
      <c r="A97" s="151"/>
      <c r="B97" s="148"/>
      <c r="C97" s="148"/>
      <c r="D97" s="149"/>
      <c r="E97" s="149"/>
      <c r="F97" s="149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</row>
    <row r="98" spans="1:25">
      <c r="A98" s="147"/>
      <c r="B98" s="148"/>
      <c r="C98" s="148"/>
      <c r="D98" s="149"/>
      <c r="E98" s="149"/>
      <c r="F98" s="150"/>
      <c r="G98" s="149"/>
      <c r="H98" s="149"/>
      <c r="I98" s="150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</row>
    <row r="99" spans="1:25">
      <c r="A99" s="147"/>
      <c r="B99" s="152"/>
      <c r="C99" s="152"/>
      <c r="D99" s="152"/>
      <c r="E99" s="152"/>
      <c r="F99" s="150"/>
      <c r="G99" s="149"/>
      <c r="H99" s="152"/>
      <c r="I99" s="150"/>
      <c r="J99" s="152"/>
      <c r="K99" s="150"/>
      <c r="L99" s="150"/>
      <c r="M99" s="150"/>
      <c r="N99" s="152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</row>
    <row r="100" spans="1:25">
      <c r="A100" s="147"/>
      <c r="B100" s="148"/>
      <c r="C100" s="148"/>
      <c r="D100" s="149"/>
      <c r="E100" s="149"/>
      <c r="F100" s="149"/>
      <c r="G100" s="149"/>
      <c r="H100" s="149"/>
      <c r="I100" s="150"/>
      <c r="J100" s="149"/>
      <c r="K100" s="150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</row>
    <row r="101" spans="1:25">
      <c r="A101" s="147"/>
      <c r="B101" s="148"/>
      <c r="C101" s="148"/>
      <c r="D101" s="149"/>
      <c r="E101" s="152"/>
      <c r="F101" s="150"/>
      <c r="G101" s="152"/>
      <c r="H101" s="152"/>
      <c r="I101" s="150"/>
      <c r="J101" s="152"/>
      <c r="K101" s="150"/>
      <c r="L101" s="150"/>
      <c r="M101" s="150"/>
      <c r="N101" s="152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</row>
    <row r="102" spans="1:25">
      <c r="A102" s="144"/>
      <c r="B102" s="146"/>
      <c r="C102" s="146"/>
      <c r="D102" s="144"/>
      <c r="E102" s="146"/>
      <c r="F102" s="145"/>
      <c r="G102" s="146"/>
      <c r="H102" s="146"/>
      <c r="I102" s="145"/>
      <c r="J102" s="146"/>
      <c r="K102" s="145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</row>
    <row r="103" spans="1:25">
      <c r="A103" s="152"/>
      <c r="B103" s="149"/>
      <c r="C103" s="149"/>
      <c r="D103" s="147"/>
      <c r="E103" s="147"/>
      <c r="F103" s="149"/>
      <c r="G103" s="152"/>
      <c r="H103" s="152"/>
      <c r="I103" s="150"/>
      <c r="J103" s="152"/>
      <c r="K103" s="150"/>
      <c r="L103" s="152"/>
      <c r="M103" s="150"/>
      <c r="N103" s="152"/>
      <c r="O103" s="150"/>
      <c r="P103" s="150"/>
      <c r="Q103" s="150"/>
      <c r="R103" s="152"/>
      <c r="S103" s="152"/>
      <c r="T103" s="152"/>
      <c r="U103" s="152"/>
      <c r="V103" s="152"/>
      <c r="W103" s="152"/>
      <c r="X103" s="152"/>
      <c r="Y103" s="152"/>
    </row>
    <row r="104" spans="1:25">
      <c r="A104" s="144"/>
      <c r="B104" s="146"/>
      <c r="C104" s="146"/>
      <c r="D104" s="144"/>
      <c r="E104" s="144"/>
      <c r="F104" s="146"/>
      <c r="G104" s="146"/>
      <c r="H104" s="146"/>
      <c r="I104" s="146"/>
      <c r="J104" s="146"/>
      <c r="K104" s="145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</row>
    <row r="105" spans="1:25">
      <c r="A105" s="147"/>
      <c r="B105" s="149"/>
      <c r="C105" s="149"/>
      <c r="D105" s="147"/>
      <c r="E105" s="147"/>
      <c r="F105" s="149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</row>
    <row r="106" spans="1:25">
      <c r="A106" s="147"/>
      <c r="B106" s="149"/>
      <c r="C106" s="149"/>
      <c r="D106" s="147"/>
      <c r="E106" s="147"/>
      <c r="F106" s="149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</row>
    <row r="107" spans="1:25">
      <c r="A107" s="120"/>
      <c r="B107" s="153"/>
      <c r="C107" s="153"/>
      <c r="D107" s="121"/>
      <c r="E107" s="121"/>
      <c r="F107" s="120"/>
      <c r="G107" s="120"/>
      <c r="H107" s="120"/>
      <c r="I107" s="120"/>
      <c r="J107" s="120"/>
      <c r="K107" s="154"/>
      <c r="L107" s="152"/>
      <c r="M107" s="155"/>
      <c r="N107" s="120"/>
      <c r="O107" s="154"/>
      <c r="P107" s="154"/>
      <c r="Q107" s="120"/>
      <c r="R107" s="120"/>
      <c r="S107" s="120"/>
      <c r="T107" s="120"/>
      <c r="U107" s="120"/>
      <c r="V107" s="120"/>
      <c r="W107" s="120"/>
      <c r="X107" s="120"/>
      <c r="Y107" s="120"/>
    </row>
    <row r="108" spans="1:25">
      <c r="A108" s="121"/>
      <c r="B108" s="121"/>
      <c r="C108" s="120"/>
      <c r="D108" s="153"/>
      <c r="E108" s="153"/>
      <c r="F108" s="153"/>
      <c r="G108" s="153"/>
      <c r="H108" s="153"/>
      <c r="I108" s="153"/>
      <c r="J108" s="153"/>
      <c r="K108" s="153"/>
      <c r="L108" s="149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</row>
    <row r="109" spans="1:25">
      <c r="A109" s="121"/>
      <c r="B109" s="121"/>
      <c r="C109" s="120"/>
      <c r="D109" s="153"/>
      <c r="E109" s="153"/>
      <c r="F109" s="153"/>
      <c r="G109" s="153"/>
    </row>
    <row r="110" spans="1:25">
      <c r="A110" s="121"/>
      <c r="B110" s="121"/>
      <c r="C110" s="120"/>
      <c r="D110" s="153"/>
      <c r="E110" s="153"/>
      <c r="F110" s="153"/>
      <c r="G110" s="153"/>
      <c r="N110" s="119"/>
    </row>
    <row r="111" spans="1:25">
      <c r="A111" s="120"/>
      <c r="B111" s="154"/>
      <c r="C111" s="154"/>
      <c r="D111" s="120"/>
      <c r="E111" s="120"/>
      <c r="F111" s="120"/>
    </row>
    <row r="112" spans="1:25">
      <c r="A112" s="120"/>
      <c r="B112" s="154"/>
      <c r="C112" s="154"/>
      <c r="D112" s="120"/>
      <c r="E112" s="120"/>
      <c r="F112" s="120"/>
    </row>
    <row r="113" spans="1:6">
      <c r="A113" s="120"/>
      <c r="B113" s="154"/>
      <c r="C113" s="154"/>
      <c r="D113" s="120"/>
      <c r="E113" s="120"/>
      <c r="F113" s="120"/>
    </row>
    <row r="114" spans="1:6">
      <c r="A114" s="120"/>
      <c r="B114" s="153"/>
      <c r="C114" s="153"/>
      <c r="D114" s="121"/>
      <c r="E114" s="120"/>
      <c r="F114" s="120"/>
    </row>
    <row r="115" spans="1:6">
      <c r="A115" s="120"/>
      <c r="B115" s="120"/>
      <c r="C115" s="120"/>
      <c r="D115" s="120"/>
      <c r="E115" s="120"/>
      <c r="F115" s="120"/>
    </row>
    <row r="116" spans="1:6">
      <c r="A116" s="120"/>
      <c r="B116" s="153"/>
      <c r="C116" s="153"/>
      <c r="D116" s="121"/>
      <c r="E116" s="120"/>
      <c r="F116" s="120"/>
    </row>
    <row r="117" spans="1:6">
      <c r="A117" s="120"/>
      <c r="B117" s="120"/>
      <c r="C117" s="120"/>
      <c r="D117" s="120"/>
      <c r="E117" s="120"/>
      <c r="F117" s="120"/>
    </row>
    <row r="118" spans="1:6">
      <c r="A118" s="120"/>
      <c r="B118" s="154"/>
      <c r="C118" s="154"/>
      <c r="D118" s="120"/>
      <c r="E118" s="120"/>
      <c r="F118" s="120"/>
    </row>
    <row r="119" spans="1:6">
      <c r="A119" s="120"/>
      <c r="B119" s="154"/>
      <c r="C119" s="154"/>
      <c r="D119" s="120"/>
      <c r="E119" s="120"/>
      <c r="F119" s="120"/>
    </row>
    <row r="120" spans="1:6">
      <c r="A120" s="120"/>
      <c r="B120" s="154"/>
      <c r="C120" s="154"/>
      <c r="D120" s="154"/>
      <c r="E120" s="120"/>
      <c r="F120" s="120"/>
    </row>
    <row r="121" spans="1:6">
      <c r="A121" s="120"/>
      <c r="B121" s="154"/>
      <c r="C121" s="154"/>
      <c r="D121" s="120"/>
      <c r="E121" s="120"/>
      <c r="F121" s="120"/>
    </row>
    <row r="122" spans="1:6">
      <c r="A122" s="120"/>
      <c r="B122" s="153"/>
      <c r="C122" s="153"/>
      <c r="D122" s="121"/>
      <c r="E122" s="120"/>
      <c r="F122" s="120"/>
    </row>
    <row r="123" spans="1:6">
      <c r="A123" s="120"/>
      <c r="B123" s="120"/>
      <c r="C123" s="120"/>
      <c r="D123" s="120"/>
      <c r="E123" s="120"/>
      <c r="F123" s="120"/>
    </row>
    <row r="124" spans="1:6">
      <c r="A124" s="120"/>
      <c r="B124" s="153"/>
      <c r="C124" s="153"/>
      <c r="D124" s="121"/>
      <c r="E124" s="120"/>
      <c r="F124" s="120"/>
    </row>
    <row r="125" spans="1:6">
      <c r="A125" s="120"/>
      <c r="B125" s="153"/>
      <c r="C125" s="153"/>
      <c r="D125" s="153"/>
      <c r="E125" s="120"/>
      <c r="F125" s="120"/>
    </row>
    <row r="126" spans="1:6">
      <c r="A126" s="120"/>
      <c r="B126" s="153"/>
      <c r="C126" s="153"/>
      <c r="D126" s="121"/>
      <c r="E126" s="120"/>
      <c r="F126" s="120"/>
    </row>
    <row r="127" spans="1:6">
      <c r="A127" s="120"/>
      <c r="B127" s="153"/>
      <c r="C127" s="153"/>
      <c r="D127" s="121"/>
      <c r="E127" s="120"/>
      <c r="F127" s="120"/>
    </row>
    <row r="128" spans="1:6">
      <c r="A128" s="120"/>
      <c r="B128" s="153"/>
      <c r="C128" s="153"/>
      <c r="D128" s="121"/>
      <c r="E128" s="120"/>
      <c r="F128" s="120"/>
    </row>
    <row r="129" spans="1:6">
      <c r="A129" s="120"/>
      <c r="B129" s="154"/>
      <c r="C129" s="120"/>
      <c r="D129" s="120"/>
      <c r="E129" s="120"/>
      <c r="F129" s="120"/>
    </row>
    <row r="130" spans="1:6">
      <c r="A130" s="121"/>
      <c r="B130" s="153"/>
      <c r="C130" s="153"/>
      <c r="D130" s="153"/>
      <c r="E130" s="120"/>
      <c r="F130" s="120"/>
    </row>
    <row r="131" spans="1:6">
      <c r="A131" s="120"/>
      <c r="B131" s="120"/>
      <c r="C131" s="120"/>
      <c r="D131" s="120"/>
      <c r="E131" s="120"/>
      <c r="F131" s="120"/>
    </row>
    <row r="132" spans="1:6">
      <c r="A132" s="120"/>
      <c r="B132" s="120"/>
      <c r="C132" s="120"/>
      <c r="D132" s="120"/>
      <c r="E132" s="120"/>
      <c r="F132" s="120"/>
    </row>
    <row r="133" spans="1:6">
      <c r="A133" s="120"/>
      <c r="B133" s="120"/>
      <c r="C133" s="120"/>
      <c r="D133" s="120"/>
      <c r="E133" s="120"/>
      <c r="F133" s="120"/>
    </row>
    <row r="134" spans="1:6">
      <c r="A134" s="120"/>
      <c r="B134" s="120"/>
      <c r="C134" s="120"/>
      <c r="D134" s="120"/>
      <c r="E134" s="120"/>
      <c r="F134" s="120"/>
    </row>
    <row r="135" spans="1:6">
      <c r="A135" s="120"/>
      <c r="B135" s="120"/>
      <c r="C135" s="120"/>
      <c r="D135" s="120"/>
      <c r="E135" s="120"/>
      <c r="F135" s="120"/>
    </row>
    <row r="146" spans="1:6">
      <c r="A146" s="120"/>
      <c r="B146" s="120"/>
      <c r="C146" s="120"/>
      <c r="D146" s="120"/>
      <c r="E146" s="120"/>
      <c r="F146" s="120"/>
    </row>
    <row r="147" spans="1:6">
      <c r="A147" s="121"/>
      <c r="B147" s="120"/>
      <c r="C147" s="120"/>
      <c r="D147" s="120"/>
      <c r="E147" s="120"/>
      <c r="F147" s="120"/>
    </row>
    <row r="148" spans="1:6">
      <c r="A148" s="120"/>
      <c r="B148" s="120"/>
      <c r="C148" s="120"/>
      <c r="D148" s="120"/>
      <c r="E148" s="120"/>
      <c r="F148" s="120"/>
    </row>
    <row r="149" spans="1:6">
      <c r="A149" s="121"/>
      <c r="B149" s="120"/>
      <c r="C149" s="120"/>
      <c r="D149" s="120"/>
      <c r="E149" s="120"/>
      <c r="F149" s="120"/>
    </row>
    <row r="150" spans="1:6">
      <c r="A150" s="120"/>
      <c r="B150" s="120"/>
      <c r="C150" s="120"/>
      <c r="D150" s="120"/>
      <c r="E150" s="120"/>
      <c r="F150" s="120"/>
    </row>
    <row r="151" spans="1:6">
      <c r="A151" s="120"/>
      <c r="B151" s="120"/>
      <c r="C151" s="120"/>
      <c r="D151" s="154"/>
      <c r="E151" s="120"/>
      <c r="F151" s="120"/>
    </row>
    <row r="152" spans="1:6">
      <c r="A152" s="120"/>
      <c r="B152" s="154"/>
      <c r="C152" s="154"/>
      <c r="D152" s="154"/>
      <c r="E152" s="120"/>
      <c r="F152" s="120"/>
    </row>
    <row r="153" spans="1:6">
      <c r="A153" s="120"/>
      <c r="B153" s="154"/>
      <c r="C153" s="154"/>
      <c r="D153" s="154"/>
      <c r="E153" s="120"/>
      <c r="F153" s="120"/>
    </row>
    <row r="154" spans="1:6">
      <c r="A154" s="120"/>
      <c r="B154" s="154"/>
      <c r="C154" s="154"/>
      <c r="D154" s="154"/>
      <c r="E154" s="120"/>
      <c r="F154" s="120"/>
    </row>
    <row r="155" spans="1:6">
      <c r="A155" s="120"/>
      <c r="B155" s="153"/>
      <c r="C155" s="153"/>
      <c r="D155" s="153"/>
      <c r="E155" s="120"/>
      <c r="F155" s="120"/>
    </row>
    <row r="156" spans="1:6">
      <c r="A156" s="120"/>
      <c r="B156" s="120"/>
      <c r="C156" s="120"/>
      <c r="D156" s="120"/>
      <c r="E156" s="120"/>
      <c r="F156" s="120"/>
    </row>
    <row r="157" spans="1:6">
      <c r="A157" s="120"/>
      <c r="B157" s="154"/>
      <c r="C157" s="154"/>
      <c r="D157" s="154"/>
      <c r="E157" s="120"/>
      <c r="F157" s="120"/>
    </row>
    <row r="158" spans="1:6">
      <c r="A158" s="120"/>
      <c r="B158" s="154"/>
      <c r="C158" s="154"/>
      <c r="D158" s="154"/>
      <c r="E158" s="120"/>
      <c r="F158" s="120"/>
    </row>
    <row r="159" spans="1:6">
      <c r="A159" s="120"/>
      <c r="B159" s="153"/>
      <c r="C159" s="153"/>
      <c r="D159" s="153"/>
      <c r="E159" s="120"/>
      <c r="F159" s="120"/>
    </row>
    <row r="160" spans="1:6">
      <c r="A160" s="120"/>
      <c r="B160" s="120"/>
      <c r="C160" s="120"/>
      <c r="D160" s="120"/>
      <c r="E160" s="120"/>
      <c r="F160" s="120"/>
    </row>
    <row r="161" spans="1:6">
      <c r="A161" s="120"/>
      <c r="B161" s="154"/>
      <c r="C161" s="154"/>
      <c r="D161" s="154"/>
      <c r="E161" s="120"/>
      <c r="F161" s="120"/>
    </row>
    <row r="162" spans="1:6">
      <c r="A162" s="120"/>
      <c r="B162" s="154"/>
      <c r="C162" s="154"/>
      <c r="D162" s="154"/>
      <c r="E162" s="120"/>
      <c r="F162" s="120"/>
    </row>
    <row r="163" spans="1:6">
      <c r="A163" s="120"/>
      <c r="B163" s="154"/>
      <c r="C163" s="154"/>
      <c r="D163" s="154"/>
      <c r="E163" s="120"/>
      <c r="F163" s="120"/>
    </row>
    <row r="164" spans="1:6">
      <c r="A164" s="120"/>
      <c r="B164" s="154"/>
      <c r="C164" s="154"/>
      <c r="D164" s="154"/>
      <c r="E164" s="120"/>
      <c r="F164" s="120"/>
    </row>
    <row r="165" spans="1:6">
      <c r="A165" s="120"/>
      <c r="B165" s="154"/>
      <c r="C165" s="154"/>
      <c r="D165" s="120"/>
      <c r="E165" s="120"/>
      <c r="F165" s="120"/>
    </row>
    <row r="166" spans="1:6">
      <c r="A166" s="120"/>
      <c r="B166" s="154"/>
      <c r="C166" s="154"/>
      <c r="D166" s="154"/>
      <c r="E166" s="120"/>
      <c r="F166" s="120"/>
    </row>
    <row r="167" spans="1:6">
      <c r="A167" s="120"/>
      <c r="B167" s="153"/>
      <c r="C167" s="153"/>
      <c r="D167" s="153"/>
      <c r="E167" s="120"/>
      <c r="F167" s="120"/>
    </row>
    <row r="168" spans="1:6">
      <c r="A168" s="120"/>
      <c r="B168" s="120"/>
      <c r="C168" s="120"/>
      <c r="D168" s="120"/>
      <c r="E168" s="120"/>
      <c r="F168" s="120"/>
    </row>
    <row r="169" spans="1:6">
      <c r="A169" s="120"/>
      <c r="B169" s="154"/>
      <c r="C169" s="154"/>
      <c r="D169" s="154"/>
      <c r="E169" s="120"/>
      <c r="F169" s="120"/>
    </row>
    <row r="170" spans="1:6">
      <c r="A170" s="120"/>
      <c r="B170" s="154"/>
      <c r="C170" s="154"/>
      <c r="D170" s="154"/>
      <c r="E170" s="120"/>
      <c r="F170" s="120"/>
    </row>
    <row r="171" spans="1:6">
      <c r="A171" s="120"/>
      <c r="B171" s="154"/>
      <c r="C171" s="154"/>
      <c r="D171" s="154"/>
      <c r="E171" s="120"/>
      <c r="F171" s="120"/>
    </row>
    <row r="172" spans="1:6">
      <c r="A172" s="120"/>
      <c r="B172" s="154"/>
      <c r="C172" s="154"/>
      <c r="D172" s="120"/>
      <c r="E172" s="120"/>
      <c r="F172" s="120"/>
    </row>
    <row r="173" spans="1:6">
      <c r="A173" s="120"/>
      <c r="B173" s="154"/>
      <c r="C173" s="154"/>
      <c r="D173" s="154"/>
      <c r="E173" s="120"/>
      <c r="F173" s="120"/>
    </row>
    <row r="174" spans="1:6">
      <c r="A174" s="120"/>
      <c r="B174" s="154"/>
      <c r="C174" s="154"/>
      <c r="D174" s="154"/>
      <c r="E174" s="120"/>
      <c r="F174" s="120"/>
    </row>
    <row r="175" spans="1:6">
      <c r="A175" s="120"/>
      <c r="B175" s="154"/>
      <c r="C175" s="154"/>
      <c r="D175" s="154"/>
      <c r="E175" s="120"/>
      <c r="F175" s="120"/>
    </row>
    <row r="176" spans="1:6">
      <c r="A176" s="120"/>
      <c r="B176" s="154"/>
      <c r="C176" s="154"/>
      <c r="D176" s="154"/>
      <c r="E176" s="120"/>
      <c r="F176" s="120"/>
    </row>
    <row r="177" spans="1:6">
      <c r="A177" s="120"/>
      <c r="B177" s="153"/>
      <c r="C177" s="153"/>
      <c r="D177" s="153"/>
      <c r="E177" s="120"/>
      <c r="F177" s="120"/>
    </row>
    <row r="178" spans="1:6">
      <c r="A178" s="120"/>
      <c r="B178" s="120"/>
      <c r="C178" s="120"/>
      <c r="D178" s="120"/>
      <c r="E178" s="120"/>
      <c r="F178" s="120"/>
    </row>
    <row r="179" spans="1:6">
      <c r="A179" s="120"/>
      <c r="B179" s="154"/>
      <c r="C179" s="154"/>
      <c r="D179" s="154"/>
      <c r="E179" s="120"/>
      <c r="F179" s="120"/>
    </row>
    <row r="180" spans="1:6">
      <c r="A180" s="120"/>
      <c r="B180" s="154"/>
      <c r="C180" s="154"/>
      <c r="D180" s="154"/>
      <c r="E180" s="120"/>
      <c r="F180" s="120"/>
    </row>
    <row r="181" spans="1:6">
      <c r="A181" s="120"/>
      <c r="B181" s="153"/>
      <c r="C181" s="153"/>
      <c r="D181" s="153"/>
      <c r="E181" s="120"/>
      <c r="F181" s="120"/>
    </row>
    <row r="182" spans="1:6">
      <c r="A182" s="120"/>
      <c r="B182" s="120"/>
      <c r="C182" s="120"/>
      <c r="D182" s="120"/>
      <c r="E182" s="120"/>
      <c r="F182" s="120"/>
    </row>
    <row r="183" spans="1:6">
      <c r="A183" s="120"/>
      <c r="B183" s="154"/>
      <c r="C183" s="154"/>
      <c r="D183" s="154"/>
      <c r="E183" s="120"/>
      <c r="F183" s="120"/>
    </row>
    <row r="184" spans="1:6">
      <c r="A184" s="120"/>
      <c r="B184" s="154"/>
      <c r="C184" s="154"/>
      <c r="D184" s="154"/>
      <c r="E184" s="120"/>
      <c r="F184" s="120"/>
    </row>
    <row r="185" spans="1:6">
      <c r="A185" s="120"/>
      <c r="B185" s="153"/>
      <c r="C185" s="153"/>
      <c r="D185" s="153"/>
      <c r="E185" s="120"/>
      <c r="F185" s="120"/>
    </row>
    <row r="186" spans="1:6">
      <c r="A186" s="120"/>
      <c r="B186" s="120"/>
      <c r="C186" s="120"/>
      <c r="D186" s="120"/>
      <c r="E186" s="120"/>
      <c r="F186" s="120"/>
    </row>
    <row r="187" spans="1:6">
      <c r="A187" s="120"/>
      <c r="B187" s="154"/>
      <c r="C187" s="154"/>
      <c r="D187" s="154"/>
      <c r="E187" s="120"/>
      <c r="F187" s="120"/>
    </row>
    <row r="188" spans="1:6">
      <c r="A188" s="120"/>
      <c r="B188" s="154"/>
      <c r="C188" s="154"/>
      <c r="D188" s="154"/>
      <c r="E188" s="120"/>
      <c r="F188" s="120"/>
    </row>
    <row r="189" spans="1:6">
      <c r="A189" s="120"/>
      <c r="B189" s="154"/>
      <c r="C189" s="154"/>
      <c r="D189" s="120"/>
      <c r="E189" s="120"/>
      <c r="F189" s="120"/>
    </row>
    <row r="190" spans="1:6">
      <c r="A190" s="120"/>
      <c r="B190" s="154"/>
      <c r="C190" s="154"/>
      <c r="D190" s="154"/>
      <c r="E190" s="120"/>
      <c r="F190" s="120"/>
    </row>
    <row r="191" spans="1:6">
      <c r="A191" s="120"/>
      <c r="B191" s="154"/>
      <c r="C191" s="154"/>
      <c r="D191" s="154"/>
      <c r="E191" s="120"/>
      <c r="F191" s="120"/>
    </row>
    <row r="192" spans="1:6">
      <c r="A192" s="120"/>
      <c r="B192" s="154"/>
      <c r="C192" s="154"/>
      <c r="D192" s="154"/>
      <c r="E192" s="120"/>
      <c r="F192" s="120"/>
    </row>
    <row r="193" spans="1:6">
      <c r="A193" s="120"/>
      <c r="B193" s="154"/>
      <c r="C193" s="154"/>
      <c r="D193" s="154"/>
      <c r="E193" s="120"/>
      <c r="F193" s="120"/>
    </row>
    <row r="194" spans="1:6">
      <c r="A194" s="120"/>
      <c r="B194" s="154"/>
      <c r="C194" s="154"/>
      <c r="D194" s="120"/>
      <c r="E194" s="120"/>
      <c r="F194" s="120"/>
    </row>
    <row r="195" spans="1:6">
      <c r="A195" s="120"/>
      <c r="B195" s="154"/>
      <c r="C195" s="154"/>
      <c r="D195" s="154"/>
      <c r="E195" s="120"/>
      <c r="F195" s="120"/>
    </row>
    <row r="196" spans="1:6">
      <c r="A196" s="120"/>
      <c r="B196" s="154"/>
      <c r="C196" s="154"/>
      <c r="D196" s="120"/>
      <c r="E196" s="120"/>
      <c r="F196" s="120"/>
    </row>
    <row r="197" spans="1:6">
      <c r="A197" s="120"/>
      <c r="B197" s="153"/>
      <c r="C197" s="153"/>
      <c r="D197" s="153"/>
      <c r="E197" s="120"/>
      <c r="F197" s="120"/>
    </row>
    <row r="198" spans="1:6">
      <c r="A198" s="120"/>
      <c r="B198" s="120"/>
      <c r="C198" s="120"/>
      <c r="D198" s="120"/>
      <c r="E198" s="120"/>
      <c r="F198" s="120"/>
    </row>
    <row r="199" spans="1:6">
      <c r="A199" s="120"/>
      <c r="B199" s="154"/>
      <c r="C199" s="154"/>
      <c r="D199" s="154"/>
      <c r="E199" s="120"/>
      <c r="F199" s="120"/>
    </row>
    <row r="200" spans="1:6">
      <c r="A200" s="120"/>
      <c r="B200" s="154"/>
      <c r="C200" s="154"/>
      <c r="D200" s="154"/>
      <c r="E200" s="120"/>
      <c r="F200" s="120"/>
    </row>
    <row r="201" spans="1:6">
      <c r="A201" s="120"/>
      <c r="B201" s="154"/>
      <c r="C201" s="154"/>
      <c r="D201" s="154"/>
      <c r="E201" s="120"/>
      <c r="F201" s="120"/>
    </row>
    <row r="202" spans="1:6">
      <c r="A202" s="120"/>
      <c r="B202" s="154"/>
      <c r="C202" s="154"/>
      <c r="D202" s="154"/>
      <c r="E202" s="120"/>
      <c r="F202" s="120"/>
    </row>
    <row r="203" spans="1:6">
      <c r="A203" s="120"/>
      <c r="B203" s="154"/>
      <c r="C203" s="154"/>
      <c r="D203" s="154"/>
      <c r="E203" s="120"/>
      <c r="F203" s="120"/>
    </row>
    <row r="204" spans="1:6">
      <c r="A204" s="120"/>
      <c r="B204" s="154"/>
      <c r="C204" s="154"/>
      <c r="D204" s="154"/>
      <c r="E204" s="120"/>
      <c r="F204" s="120"/>
    </row>
    <row r="205" spans="1:6">
      <c r="A205" s="120"/>
      <c r="B205" s="154"/>
      <c r="C205" s="154"/>
      <c r="D205" s="154"/>
      <c r="E205" s="120"/>
      <c r="F205" s="120"/>
    </row>
    <row r="206" spans="1:6">
      <c r="A206" s="120"/>
      <c r="B206" s="154"/>
      <c r="C206" s="154"/>
      <c r="D206" s="154"/>
      <c r="E206" s="120"/>
      <c r="F206" s="120"/>
    </row>
    <row r="207" spans="1:6">
      <c r="A207" s="120"/>
      <c r="B207" s="154"/>
      <c r="C207" s="154"/>
      <c r="D207" s="154"/>
      <c r="E207" s="120"/>
      <c r="F207" s="120"/>
    </row>
    <row r="208" spans="1:6">
      <c r="A208" s="120"/>
      <c r="B208" s="154"/>
      <c r="C208" s="154"/>
      <c r="D208" s="154"/>
      <c r="E208" s="120"/>
      <c r="F208" s="120"/>
    </row>
    <row r="209" spans="1:6">
      <c r="A209" s="120"/>
      <c r="B209" s="154"/>
      <c r="C209" s="154"/>
      <c r="D209" s="154"/>
      <c r="E209" s="120"/>
      <c r="F209" s="120"/>
    </row>
    <row r="210" spans="1:6">
      <c r="A210" s="120"/>
      <c r="B210" s="154"/>
      <c r="C210" s="154"/>
      <c r="D210" s="120"/>
      <c r="E210" s="120"/>
      <c r="F210" s="120"/>
    </row>
    <row r="211" spans="1:6">
      <c r="A211" s="120"/>
      <c r="B211" s="153"/>
      <c r="C211" s="153"/>
      <c r="D211" s="153"/>
      <c r="E211" s="120"/>
      <c r="F211" s="120"/>
    </row>
    <row r="212" spans="1:6">
      <c r="A212" s="120"/>
      <c r="B212" s="120"/>
      <c r="C212" s="120"/>
      <c r="D212" s="120"/>
      <c r="E212" s="120"/>
      <c r="F212" s="120"/>
    </row>
    <row r="213" spans="1:6">
      <c r="A213" s="120"/>
      <c r="B213" s="154"/>
      <c r="C213" s="154"/>
      <c r="D213" s="154"/>
      <c r="E213" s="120"/>
      <c r="F213" s="120"/>
    </row>
    <row r="214" spans="1:6">
      <c r="A214" s="120"/>
      <c r="B214" s="154"/>
      <c r="C214" s="154"/>
      <c r="D214" s="154"/>
      <c r="E214" s="120"/>
      <c r="F214" s="120"/>
    </row>
    <row r="215" spans="1:6">
      <c r="A215" s="120"/>
      <c r="B215" s="154"/>
      <c r="C215" s="154"/>
      <c r="D215" s="120"/>
      <c r="E215" s="120"/>
      <c r="F215" s="120"/>
    </row>
    <row r="216" spans="1:6">
      <c r="A216" s="120"/>
      <c r="B216" s="153"/>
      <c r="C216" s="153"/>
      <c r="D216" s="153"/>
      <c r="E216" s="120"/>
      <c r="F216" s="120"/>
    </row>
    <row r="217" spans="1:6">
      <c r="A217" s="120"/>
      <c r="B217" s="120"/>
      <c r="C217" s="120"/>
      <c r="D217" s="120"/>
      <c r="E217" s="120"/>
      <c r="F217" s="120"/>
    </row>
    <row r="218" spans="1:6">
      <c r="A218" s="120"/>
      <c r="B218" s="120"/>
      <c r="C218" s="120"/>
      <c r="D218" s="154"/>
      <c r="E218" s="120"/>
      <c r="F218" s="120"/>
    </row>
    <row r="219" spans="1:6">
      <c r="A219" s="120"/>
      <c r="B219" s="154"/>
      <c r="C219" s="154"/>
      <c r="D219" s="154"/>
      <c r="E219" s="120"/>
      <c r="F219" s="120"/>
    </row>
    <row r="220" spans="1:6">
      <c r="A220" s="120"/>
      <c r="B220" s="154"/>
      <c r="C220" s="154"/>
      <c r="D220" s="120"/>
      <c r="E220" s="120"/>
      <c r="F220" s="120"/>
    </row>
    <row r="221" spans="1:6">
      <c r="A221" s="120"/>
      <c r="B221" s="154"/>
      <c r="C221" s="154"/>
      <c r="D221" s="154"/>
      <c r="E221" s="120"/>
      <c r="F221" s="120"/>
    </row>
    <row r="222" spans="1:6">
      <c r="A222" s="120"/>
      <c r="B222" s="120"/>
      <c r="C222" s="120"/>
      <c r="D222" s="120"/>
      <c r="E222" s="120"/>
      <c r="F222" s="120"/>
    </row>
    <row r="223" spans="1:6">
      <c r="A223" s="120"/>
      <c r="B223" s="154"/>
      <c r="C223" s="154"/>
      <c r="D223" s="154"/>
      <c r="E223" s="120"/>
      <c r="F223" s="120"/>
    </row>
    <row r="224" spans="1:6">
      <c r="A224" s="120"/>
      <c r="B224" s="154"/>
      <c r="C224" s="154"/>
      <c r="D224" s="154"/>
      <c r="E224" s="120"/>
      <c r="F224" s="120"/>
    </row>
    <row r="225" spans="1:6">
      <c r="A225" s="120"/>
      <c r="B225" s="154"/>
      <c r="C225" s="154"/>
      <c r="D225" s="120"/>
      <c r="E225" s="120"/>
      <c r="F225" s="120"/>
    </row>
    <row r="226" spans="1:6">
      <c r="A226" s="120"/>
      <c r="B226" s="121"/>
      <c r="C226" s="121"/>
      <c r="D226" s="153"/>
      <c r="E226" s="120"/>
      <c r="F226" s="120"/>
    </row>
    <row r="227" spans="1:6">
      <c r="A227" s="120"/>
      <c r="B227" s="120"/>
      <c r="C227" s="120"/>
      <c r="D227" s="120"/>
      <c r="E227" s="120"/>
      <c r="F227" s="120"/>
    </row>
    <row r="228" spans="1:6">
      <c r="A228" s="121"/>
      <c r="B228" s="153"/>
      <c r="C228" s="153"/>
      <c r="D228" s="153"/>
      <c r="E228" s="120"/>
      <c r="F228" s="120"/>
    </row>
    <row r="229" spans="1:6">
      <c r="A229" s="120"/>
      <c r="B229" s="120"/>
      <c r="C229" s="120"/>
      <c r="D229" s="120"/>
      <c r="E229" s="120"/>
      <c r="F229" s="120"/>
    </row>
    <row r="230" spans="1:6">
      <c r="A230" s="120"/>
      <c r="B230" s="120"/>
      <c r="C230" s="120"/>
      <c r="D230" s="120"/>
      <c r="E230" s="120"/>
      <c r="F230" s="120"/>
    </row>
    <row r="231" spans="1:6">
      <c r="A231" s="120"/>
      <c r="B231" s="120"/>
      <c r="C231" s="120"/>
      <c r="D231" s="120"/>
      <c r="E231" s="120"/>
      <c r="F231" s="120"/>
    </row>
    <row r="232" spans="1:6">
      <c r="A232" s="120"/>
      <c r="B232" s="120"/>
      <c r="C232" s="120"/>
      <c r="D232" s="120"/>
      <c r="E232" s="120"/>
      <c r="F232" s="120"/>
    </row>
    <row r="233" spans="1:6">
      <c r="A233" s="120"/>
      <c r="B233" s="120"/>
      <c r="C233" s="120"/>
      <c r="D233" s="120"/>
      <c r="E233" s="120"/>
      <c r="F233" s="120"/>
    </row>
    <row r="234" spans="1:6">
      <c r="A234" s="120"/>
      <c r="B234" s="120"/>
      <c r="C234" s="120"/>
      <c r="D234" s="120"/>
      <c r="E234" s="120"/>
      <c r="F234" s="120"/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EELARVE 2018</vt:lpstr>
      <vt:lpstr>TULUD 2018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kerstis</dc:creator>
  <cp:lastModifiedBy>Annika-PC</cp:lastModifiedBy>
  <cp:lastPrinted>2017-02-23T07:20:19Z</cp:lastPrinted>
  <dcterms:created xsi:type="dcterms:W3CDTF">2011-11-22T11:56:44Z</dcterms:created>
  <dcterms:modified xsi:type="dcterms:W3CDTF">2020-04-17T10:59:51Z</dcterms:modified>
</cp:coreProperties>
</file>