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ika-PC\Desktop\"/>
    </mc:Choice>
  </mc:AlternateContent>
  <xr:revisionPtr revIDLastSave="0" documentId="8_{9CD54371-E136-48B4-BB8E-B92C32B3C08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ELARVE 2017" sheetId="1" r:id="rId1"/>
    <sheet name="TULUD 2017" sheetId="6" r:id="rId2"/>
    <sheet name="toetusfond" sheetId="7" r:id="rId3"/>
  </sheets>
  <externalReferences>
    <externalReference r:id="rId4"/>
  </externalReferences>
  <definedNames>
    <definedName name="_xlnm._FilterDatabase" localSheetId="0" hidden="1">'EELARVE 2017'!$A$46:$H$566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34" i="1" l="1"/>
  <c r="O565" i="1" l="1"/>
  <c r="O165" i="1" l="1"/>
  <c r="S356" i="1" l="1"/>
  <c r="M565" i="1" l="1"/>
  <c r="Q7" i="1"/>
  <c r="O486" i="1"/>
  <c r="N515" i="1" l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5" i="1"/>
  <c r="N536" i="1"/>
  <c r="N537" i="1"/>
  <c r="N538" i="1"/>
  <c r="N539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61" i="1"/>
  <c r="N562" i="1"/>
  <c r="N563" i="1"/>
  <c r="N564" i="1"/>
  <c r="N513" i="1"/>
  <c r="N510" i="1"/>
  <c r="N505" i="1"/>
  <c r="N507" i="1"/>
  <c r="N501" i="1"/>
  <c r="N502" i="1"/>
  <c r="N491" i="1"/>
  <c r="N492" i="1"/>
  <c r="N493" i="1"/>
  <c r="N494" i="1"/>
  <c r="N495" i="1"/>
  <c r="N496" i="1"/>
  <c r="N498" i="1"/>
  <c r="N488" i="1"/>
  <c r="N476" i="1"/>
  <c r="N477" i="1"/>
  <c r="N478" i="1"/>
  <c r="N480" i="1"/>
  <c r="N481" i="1"/>
  <c r="N482" i="1"/>
  <c r="N483" i="1"/>
  <c r="N484" i="1"/>
  <c r="N455" i="1"/>
  <c r="N456" i="1"/>
  <c r="N457" i="1"/>
  <c r="N452" i="1"/>
  <c r="N446" i="1"/>
  <c r="N448" i="1"/>
  <c r="N438" i="1"/>
  <c r="N439" i="1"/>
  <c r="N440" i="1"/>
  <c r="N441" i="1"/>
  <c r="N442" i="1"/>
  <c r="N443" i="1"/>
  <c r="N428" i="1"/>
  <c r="N429" i="1"/>
  <c r="N431" i="1"/>
  <c r="N432" i="1"/>
  <c r="N423" i="1"/>
  <c r="N424" i="1"/>
  <c r="N419" i="1"/>
  <c r="N416" i="1"/>
  <c r="N413" i="1"/>
  <c r="N410" i="1"/>
  <c r="N407" i="1"/>
  <c r="N394" i="1"/>
  <c r="N395" i="1"/>
  <c r="N396" i="1"/>
  <c r="N397" i="1"/>
  <c r="N398" i="1"/>
  <c r="N399" i="1"/>
  <c r="N400" i="1"/>
  <c r="N401" i="1"/>
  <c r="N402" i="1"/>
  <c r="N403" i="1"/>
  <c r="N404" i="1"/>
  <c r="N378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49" i="1"/>
  <c r="N350" i="1"/>
  <c r="N351" i="1"/>
  <c r="N352" i="1"/>
  <c r="N354" i="1"/>
  <c r="N355" i="1"/>
  <c r="N343" i="1"/>
  <c r="N344" i="1"/>
  <c r="N346" i="1"/>
  <c r="N334" i="1"/>
  <c r="N335" i="1"/>
  <c r="N336" i="1"/>
  <c r="N337" i="1"/>
  <c r="N339" i="1"/>
  <c r="N340" i="1"/>
  <c r="N331" i="1"/>
  <c r="N312" i="1"/>
  <c r="N300" i="1"/>
  <c r="N301" i="1"/>
  <c r="N302" i="1"/>
  <c r="N303" i="1"/>
  <c r="N304" i="1"/>
  <c r="N305" i="1"/>
  <c r="N306" i="1"/>
  <c r="N307" i="1"/>
  <c r="N308" i="1"/>
  <c r="N309" i="1"/>
  <c r="N282" i="1"/>
  <c r="N283" i="1"/>
  <c r="N285" i="1"/>
  <c r="N286" i="1"/>
  <c r="N287" i="1"/>
  <c r="N289" i="1"/>
  <c r="N290" i="1"/>
  <c r="N291" i="1"/>
  <c r="N292" i="1"/>
  <c r="N293" i="1"/>
  <c r="N271" i="1"/>
  <c r="N272" i="1"/>
  <c r="N273" i="1"/>
  <c r="N274" i="1"/>
  <c r="N275" i="1"/>
  <c r="N276" i="1"/>
  <c r="N277" i="1"/>
  <c r="N278" i="1"/>
  <c r="N279" i="1"/>
  <c r="N265" i="1"/>
  <c r="N248" i="1"/>
  <c r="N249" i="1"/>
  <c r="N250" i="1"/>
  <c r="N252" i="1"/>
  <c r="N253" i="1"/>
  <c r="N254" i="1"/>
  <c r="N255" i="1"/>
  <c r="N256" i="1"/>
  <c r="N257" i="1"/>
  <c r="N258" i="1"/>
  <c r="N259" i="1"/>
  <c r="N260" i="1"/>
  <c r="N261" i="1"/>
  <c r="N231" i="1"/>
  <c r="N233" i="1"/>
  <c r="N234" i="1"/>
  <c r="N235" i="1"/>
  <c r="N237" i="1"/>
  <c r="N238" i="1"/>
  <c r="N239" i="1"/>
  <c r="N240" i="1"/>
  <c r="N241" i="1"/>
  <c r="N242" i="1"/>
  <c r="N243" i="1"/>
  <c r="N244" i="1"/>
  <c r="N245" i="1"/>
  <c r="N227" i="1"/>
  <c r="N228" i="1"/>
  <c r="N224" i="1"/>
  <c r="N223" i="1"/>
  <c r="N219" i="1"/>
  <c r="N204" i="1"/>
  <c r="N205" i="1"/>
  <c r="N207" i="1"/>
  <c r="N208" i="1"/>
  <c r="N209" i="1"/>
  <c r="N210" i="1"/>
  <c r="N211" i="1"/>
  <c r="N212" i="1"/>
  <c r="N213" i="1"/>
  <c r="N201" i="1"/>
  <c r="N173" i="1"/>
  <c r="N174" i="1"/>
  <c r="N175" i="1"/>
  <c r="N176" i="1"/>
  <c r="N171" i="1"/>
  <c r="N166" i="1"/>
  <c r="N167" i="1"/>
  <c r="N161" i="1"/>
  <c r="N163" i="1"/>
  <c r="N155" i="1"/>
  <c r="N156" i="1"/>
  <c r="N158" i="1"/>
  <c r="N148" i="1"/>
  <c r="N149" i="1"/>
  <c r="N151" i="1"/>
  <c r="N152" i="1"/>
  <c r="N145" i="1"/>
  <c r="N141" i="1"/>
  <c r="N142" i="1"/>
  <c r="N136" i="1"/>
  <c r="N122" i="1"/>
  <c r="N123" i="1"/>
  <c r="N125" i="1"/>
  <c r="N126" i="1"/>
  <c r="N127" i="1"/>
  <c r="N128" i="1"/>
  <c r="N129" i="1"/>
  <c r="N130" i="1"/>
  <c r="N131" i="1"/>
  <c r="N133" i="1"/>
  <c r="N117" i="1"/>
  <c r="N107" i="1"/>
  <c r="N108" i="1"/>
  <c r="N101" i="1"/>
  <c r="N102" i="1"/>
  <c r="N104" i="1"/>
  <c r="N97" i="1"/>
  <c r="N75" i="1"/>
  <c r="N76" i="1"/>
  <c r="N77" i="1"/>
  <c r="N78" i="1"/>
  <c r="N79" i="1"/>
  <c r="N81" i="1"/>
  <c r="N82" i="1"/>
  <c r="N84" i="1"/>
  <c r="N85" i="1"/>
  <c r="N86" i="1"/>
  <c r="N87" i="1"/>
  <c r="N74" i="1"/>
  <c r="N62" i="1"/>
  <c r="N64" i="1"/>
  <c r="N65" i="1"/>
  <c r="N66" i="1"/>
  <c r="N67" i="1"/>
  <c r="N68" i="1"/>
  <c r="N69" i="1"/>
  <c r="N70" i="1"/>
  <c r="N71" i="1"/>
  <c r="N72" i="1"/>
  <c r="N48" i="1"/>
  <c r="N49" i="1"/>
  <c r="N50" i="1"/>
  <c r="N52" i="1"/>
  <c r="N53" i="1"/>
  <c r="N54" i="1"/>
  <c r="N42" i="1"/>
  <c r="N57" i="1"/>
  <c r="N58" i="1"/>
  <c r="N59" i="1"/>
  <c r="N61" i="1"/>
  <c r="N90" i="1"/>
  <c r="N91" i="1"/>
  <c r="N93" i="1"/>
  <c r="N94" i="1"/>
  <c r="N95" i="1"/>
  <c r="N96" i="1"/>
  <c r="N111" i="1"/>
  <c r="N144" i="1"/>
  <c r="N179" i="1"/>
  <c r="N180" i="1"/>
  <c r="N182" i="1"/>
  <c r="N185" i="1"/>
  <c r="N186" i="1"/>
  <c r="N188" i="1"/>
  <c r="N189" i="1"/>
  <c r="N190" i="1"/>
  <c r="N191" i="1"/>
  <c r="N192" i="1"/>
  <c r="N268" i="1"/>
  <c r="N269" i="1"/>
  <c r="N296" i="1"/>
  <c r="N297" i="1"/>
  <c r="N298" i="1"/>
  <c r="N315" i="1"/>
  <c r="N316" i="1"/>
  <c r="N318" i="1"/>
  <c r="N319" i="1"/>
  <c r="N320" i="1"/>
  <c r="N321" i="1"/>
  <c r="N322" i="1"/>
  <c r="N323" i="1"/>
  <c r="N324" i="1"/>
  <c r="N325" i="1"/>
  <c r="N326" i="1"/>
  <c r="N327" i="1"/>
  <c r="N328" i="1"/>
  <c r="N359" i="1"/>
  <c r="N360" i="1"/>
  <c r="N383" i="1"/>
  <c r="N384" i="1"/>
  <c r="N386" i="1"/>
  <c r="N387" i="1"/>
  <c r="N390" i="1"/>
  <c r="N391" i="1"/>
  <c r="N392" i="1"/>
  <c r="N435" i="1"/>
  <c r="N436" i="1"/>
  <c r="O184" i="1" l="1"/>
  <c r="P190" i="1"/>
  <c r="P191" i="1"/>
  <c r="P192" i="1"/>
  <c r="O181" i="1"/>
  <c r="N181" i="1" s="1"/>
  <c r="J181" i="1"/>
  <c r="I181" i="1"/>
  <c r="G181" i="1"/>
  <c r="F181" i="1"/>
  <c r="E181" i="1"/>
  <c r="O178" i="1"/>
  <c r="N178" i="1" s="1"/>
  <c r="J178" i="1"/>
  <c r="I178" i="1"/>
  <c r="G178" i="1"/>
  <c r="F178" i="1"/>
  <c r="E178" i="1"/>
  <c r="H177" i="1"/>
  <c r="G177" i="1" l="1"/>
  <c r="E177" i="1"/>
  <c r="J177" i="1"/>
  <c r="O177" i="1"/>
  <c r="N177" i="1" s="1"/>
  <c r="I177" i="1"/>
  <c r="F177" i="1"/>
  <c r="O311" i="1" l="1"/>
  <c r="N311" i="1" s="1"/>
  <c r="M311" i="1"/>
  <c r="M310" i="1" s="1"/>
  <c r="L311" i="1"/>
  <c r="L310" i="1" s="1"/>
  <c r="K311" i="1"/>
  <c r="K310" i="1" s="1"/>
  <c r="J311" i="1"/>
  <c r="J310" i="1" s="1"/>
  <c r="I311" i="1"/>
  <c r="I310" i="1" s="1"/>
  <c r="G311" i="1"/>
  <c r="G310" i="1" s="1"/>
  <c r="F311" i="1"/>
  <c r="F310" i="1" s="1"/>
  <c r="E311" i="1"/>
  <c r="E310" i="1" s="1"/>
  <c r="H310" i="1"/>
  <c r="O299" i="1"/>
  <c r="M299" i="1"/>
  <c r="L299" i="1"/>
  <c r="K299" i="1"/>
  <c r="J299" i="1"/>
  <c r="I299" i="1"/>
  <c r="G299" i="1"/>
  <c r="F299" i="1"/>
  <c r="E299" i="1"/>
  <c r="O295" i="1"/>
  <c r="M295" i="1"/>
  <c r="L295" i="1"/>
  <c r="K295" i="1"/>
  <c r="J295" i="1"/>
  <c r="I295" i="1"/>
  <c r="G295" i="1"/>
  <c r="F295" i="1"/>
  <c r="E295" i="1"/>
  <c r="H294" i="1"/>
  <c r="P352" i="1"/>
  <c r="O353" i="1"/>
  <c r="M353" i="1"/>
  <c r="L353" i="1"/>
  <c r="K353" i="1"/>
  <c r="J353" i="1"/>
  <c r="I353" i="1"/>
  <c r="G353" i="1"/>
  <c r="F353" i="1"/>
  <c r="E353" i="1"/>
  <c r="O348" i="1"/>
  <c r="M348" i="1"/>
  <c r="L348" i="1"/>
  <c r="K348" i="1"/>
  <c r="J348" i="1"/>
  <c r="I348" i="1"/>
  <c r="G348" i="1"/>
  <c r="F348" i="1"/>
  <c r="E348" i="1"/>
  <c r="P416" i="1"/>
  <c r="P419" i="1"/>
  <c r="O418" i="1"/>
  <c r="M418" i="1"/>
  <c r="M417" i="1" s="1"/>
  <c r="L418" i="1"/>
  <c r="L417" i="1" s="1"/>
  <c r="K418" i="1"/>
  <c r="K417" i="1" s="1"/>
  <c r="J418" i="1"/>
  <c r="J417" i="1" s="1"/>
  <c r="I418" i="1"/>
  <c r="I417" i="1" s="1"/>
  <c r="G418" i="1"/>
  <c r="G417" i="1" s="1"/>
  <c r="F418" i="1"/>
  <c r="F417" i="1" s="1"/>
  <c r="E418" i="1"/>
  <c r="E417" i="1" s="1"/>
  <c r="H417" i="1"/>
  <c r="H414" i="1" s="1"/>
  <c r="O415" i="1"/>
  <c r="M415" i="1"/>
  <c r="M414" i="1" s="1"/>
  <c r="L415" i="1"/>
  <c r="L414" i="1" s="1"/>
  <c r="K415" i="1"/>
  <c r="K414" i="1" s="1"/>
  <c r="J415" i="1"/>
  <c r="I415" i="1"/>
  <c r="G415" i="1"/>
  <c r="F415" i="1"/>
  <c r="E415" i="1"/>
  <c r="P423" i="1"/>
  <c r="P424" i="1"/>
  <c r="O422" i="1"/>
  <c r="M422" i="1"/>
  <c r="L422" i="1"/>
  <c r="L421" i="1" s="1"/>
  <c r="K422" i="1"/>
  <c r="K421" i="1" s="1"/>
  <c r="J422" i="1"/>
  <c r="J421" i="1" s="1"/>
  <c r="I422" i="1"/>
  <c r="I421" i="1" s="1"/>
  <c r="G422" i="1"/>
  <c r="G421" i="1" s="1"/>
  <c r="F422" i="1"/>
  <c r="F421" i="1" s="1"/>
  <c r="E422" i="1"/>
  <c r="E421" i="1" s="1"/>
  <c r="M421" i="1"/>
  <c r="H421" i="1"/>
  <c r="N422" i="1" l="1"/>
  <c r="N348" i="1"/>
  <c r="E294" i="1"/>
  <c r="J294" i="1"/>
  <c r="N295" i="1"/>
  <c r="G294" i="1"/>
  <c r="L294" i="1"/>
  <c r="O310" i="1"/>
  <c r="N310" i="1" s="1"/>
  <c r="O417" i="1"/>
  <c r="N417" i="1" s="1"/>
  <c r="N418" i="1"/>
  <c r="N353" i="1"/>
  <c r="N299" i="1"/>
  <c r="O414" i="1"/>
  <c r="N414" i="1" s="1"/>
  <c r="N415" i="1"/>
  <c r="I294" i="1"/>
  <c r="M294" i="1"/>
  <c r="K347" i="1"/>
  <c r="L347" i="1"/>
  <c r="O347" i="1"/>
  <c r="M347" i="1"/>
  <c r="F294" i="1"/>
  <c r="K294" i="1"/>
  <c r="P415" i="1"/>
  <c r="P422" i="1"/>
  <c r="O294" i="1"/>
  <c r="J414" i="1"/>
  <c r="E414" i="1"/>
  <c r="P418" i="1"/>
  <c r="I414" i="1"/>
  <c r="O421" i="1"/>
  <c r="F414" i="1"/>
  <c r="G414" i="1"/>
  <c r="P414" i="1" l="1"/>
  <c r="P417" i="1"/>
  <c r="N294" i="1"/>
  <c r="N347" i="1"/>
  <c r="P421" i="1"/>
  <c r="N421" i="1"/>
  <c r="M89" i="1"/>
  <c r="O89" i="1"/>
  <c r="M92" i="1"/>
  <c r="O92" i="1"/>
  <c r="L83" i="1"/>
  <c r="M83" i="1"/>
  <c r="O83" i="1"/>
  <c r="L80" i="1"/>
  <c r="M80" i="1"/>
  <c r="O80" i="1"/>
  <c r="N39" i="1"/>
  <c r="O41" i="1"/>
  <c r="N41" i="1" s="1"/>
  <c r="O37" i="1"/>
  <c r="N37" i="1" s="1"/>
  <c r="O36" i="1"/>
  <c r="N36" i="1" s="1"/>
  <c r="O35" i="1"/>
  <c r="N35" i="1" s="1"/>
  <c r="O34" i="1"/>
  <c r="N34" i="1" s="1"/>
  <c r="O33" i="1"/>
  <c r="N33" i="1" s="1"/>
  <c r="O32" i="1"/>
  <c r="N32" i="1" s="1"/>
  <c r="O31" i="1"/>
  <c r="N31" i="1" s="1"/>
  <c r="O30" i="1"/>
  <c r="N30" i="1" s="1"/>
  <c r="O29" i="1"/>
  <c r="N29" i="1" s="1"/>
  <c r="O28" i="1"/>
  <c r="N28" i="1" s="1"/>
  <c r="D16" i="7"/>
  <c r="F9" i="7"/>
  <c r="J9" i="7" s="1"/>
  <c r="J11" i="7" s="1"/>
  <c r="X65" i="6"/>
  <c r="N80" i="1" l="1"/>
  <c r="N89" i="1"/>
  <c r="N92" i="1"/>
  <c r="N83" i="1"/>
  <c r="M88" i="1"/>
  <c r="O88" i="1"/>
  <c r="N88" i="1" s="1"/>
  <c r="O27" i="1"/>
  <c r="O21" i="1" l="1"/>
  <c r="N21" i="1" s="1"/>
  <c r="O18" i="1"/>
  <c r="N18" i="1" s="1"/>
  <c r="O15" i="1"/>
  <c r="N15" i="1" s="1"/>
  <c r="O14" i="1"/>
  <c r="N14" i="1" s="1"/>
  <c r="O11" i="1"/>
  <c r="N11" i="1" s="1"/>
  <c r="O9" i="1"/>
  <c r="N9" i="1" s="1"/>
  <c r="O8" i="1"/>
  <c r="N8" i="1" s="1"/>
  <c r="X78" i="6"/>
  <c r="X53" i="6"/>
  <c r="X50" i="6"/>
  <c r="X48" i="6"/>
  <c r="X43" i="6"/>
  <c r="O20" i="1" s="1"/>
  <c r="N20" i="1" s="1"/>
  <c r="X40" i="6"/>
  <c r="O19" i="1" s="1"/>
  <c r="N19" i="1" s="1"/>
  <c r="X34" i="6"/>
  <c r="O17" i="1" s="1"/>
  <c r="N17" i="1" s="1"/>
  <c r="X30" i="6"/>
  <c r="O16" i="1" s="1"/>
  <c r="N16" i="1" s="1"/>
  <c r="X27" i="6"/>
  <c r="X20" i="6"/>
  <c r="O13" i="1" s="1"/>
  <c r="N13" i="1" s="1"/>
  <c r="X13" i="6"/>
  <c r="X12" i="6" s="1"/>
  <c r="O12" i="1" s="1"/>
  <c r="N12" i="1" s="1"/>
  <c r="X6" i="6"/>
  <c r="X77" i="6" l="1"/>
  <c r="O40" i="1"/>
  <c r="N40" i="1" s="1"/>
  <c r="X10" i="6"/>
  <c r="N7" i="1"/>
  <c r="X52" i="6"/>
  <c r="L165" i="1"/>
  <c r="M560" i="1"/>
  <c r="M540" i="1"/>
  <c r="M514" i="1"/>
  <c r="M509" i="1"/>
  <c r="M508" i="1" s="1"/>
  <c r="M506" i="1"/>
  <c r="M504" i="1"/>
  <c r="M500" i="1"/>
  <c r="M499" i="1" s="1"/>
  <c r="M497" i="1"/>
  <c r="M490" i="1"/>
  <c r="M486" i="1"/>
  <c r="M485" i="1" s="1"/>
  <c r="M479" i="1"/>
  <c r="M475" i="1"/>
  <c r="M454" i="1"/>
  <c r="M453" i="1" s="1"/>
  <c r="M451" i="1"/>
  <c r="M450" i="1" s="1"/>
  <c r="M447" i="1"/>
  <c r="N447" i="1" s="1"/>
  <c r="M445" i="1"/>
  <c r="N445" i="1" s="1"/>
  <c r="M437" i="1"/>
  <c r="M434" i="1"/>
  <c r="M430" i="1"/>
  <c r="M427" i="1"/>
  <c r="M412" i="1"/>
  <c r="M411" i="1" s="1"/>
  <c r="M409" i="1"/>
  <c r="M408" i="1" s="1"/>
  <c r="M406" i="1"/>
  <c r="M405" i="1" s="1"/>
  <c r="M393" i="1"/>
  <c r="M389" i="1"/>
  <c r="M385" i="1"/>
  <c r="M382" i="1"/>
  <c r="M377" i="1"/>
  <c r="M376" i="1" s="1"/>
  <c r="M361" i="1"/>
  <c r="M358" i="1"/>
  <c r="M345" i="1"/>
  <c r="M342" i="1"/>
  <c r="M338" i="1"/>
  <c r="N338" i="1" s="1"/>
  <c r="M333" i="1"/>
  <c r="N333" i="1" s="1"/>
  <c r="M330" i="1"/>
  <c r="M317" i="1"/>
  <c r="M314" i="1"/>
  <c r="M288" i="1"/>
  <c r="M284" i="1" s="1"/>
  <c r="M281" i="1"/>
  <c r="M270" i="1"/>
  <c r="M267" i="1"/>
  <c r="M263" i="1"/>
  <c r="M262" i="1" s="1"/>
  <c r="M251" i="1"/>
  <c r="N251" i="1" s="1"/>
  <c r="M247" i="1"/>
  <c r="N247" i="1" s="1"/>
  <c r="M236" i="1"/>
  <c r="M232" i="1"/>
  <c r="M230" i="1"/>
  <c r="M226" i="1"/>
  <c r="M222" i="1"/>
  <c r="M221" i="1" s="1"/>
  <c r="M215" i="1"/>
  <c r="M214" i="1" s="1"/>
  <c r="M206" i="1"/>
  <c r="M203" i="1"/>
  <c r="M200" i="1"/>
  <c r="M199" i="1" s="1"/>
  <c r="M187" i="1"/>
  <c r="M184" i="1"/>
  <c r="N184" i="1" s="1"/>
  <c r="M172" i="1"/>
  <c r="M170" i="1"/>
  <c r="M165" i="1"/>
  <c r="M164" i="1" s="1"/>
  <c r="M162" i="1"/>
  <c r="M160" i="1"/>
  <c r="M157" i="1"/>
  <c r="M154" i="1"/>
  <c r="M150" i="1"/>
  <c r="M147" i="1"/>
  <c r="M143" i="1"/>
  <c r="M140" i="1"/>
  <c r="M137" i="1"/>
  <c r="M135" i="1"/>
  <c r="M132" i="1"/>
  <c r="M124" i="1"/>
  <c r="M121" i="1"/>
  <c r="M115" i="1"/>
  <c r="M114" i="1" s="1"/>
  <c r="M109" i="1"/>
  <c r="M106" i="1"/>
  <c r="M103" i="1"/>
  <c r="M100" i="1"/>
  <c r="M73" i="1"/>
  <c r="M63" i="1"/>
  <c r="M56" i="1"/>
  <c r="M51" i="1"/>
  <c r="M47" i="1"/>
  <c r="M38" i="1"/>
  <c r="M27" i="1"/>
  <c r="M10" i="1"/>
  <c r="M6" i="1"/>
  <c r="X5" i="6" l="1"/>
  <c r="M329" i="1"/>
  <c r="N330" i="1"/>
  <c r="M225" i="1"/>
  <c r="N226" i="1"/>
  <c r="M25" i="1"/>
  <c r="M23" i="1" s="1"/>
  <c r="M5" i="1" s="1"/>
  <c r="N27" i="1"/>
  <c r="M169" i="1"/>
  <c r="M266" i="1"/>
  <c r="M313" i="1"/>
  <c r="M503" i="1"/>
  <c r="M45" i="1"/>
  <c r="M379" i="1"/>
  <c r="M426" i="1"/>
  <c r="M444" i="1"/>
  <c r="M474" i="1"/>
  <c r="M99" i="1"/>
  <c r="M134" i="1"/>
  <c r="M146" i="1"/>
  <c r="M202" i="1"/>
  <c r="M198" i="1" s="1"/>
  <c r="M332" i="1"/>
  <c r="M105" i="1"/>
  <c r="M153" i="1"/>
  <c r="M183" i="1"/>
  <c r="M246" i="1"/>
  <c r="M341" i="1"/>
  <c r="M388" i="1"/>
  <c r="M512" i="1"/>
  <c r="M55" i="1"/>
  <c r="M229" i="1"/>
  <c r="M489" i="1"/>
  <c r="M159" i="1"/>
  <c r="M120" i="1"/>
  <c r="M280" i="1"/>
  <c r="M357" i="1"/>
  <c r="M433" i="1"/>
  <c r="M139" i="1"/>
  <c r="W69" i="6"/>
  <c r="M44" i="1" l="1"/>
  <c r="M220" i="1"/>
  <c r="M43" i="1" s="1"/>
  <c r="M568" i="1"/>
  <c r="M168" i="1"/>
  <c r="M98" i="1"/>
  <c r="M449" i="1"/>
  <c r="M113" i="1"/>
  <c r="M356" i="1"/>
  <c r="O288" i="1"/>
  <c r="N288" i="1" s="1"/>
  <c r="P363" i="1" l="1"/>
  <c r="M569" i="1" l="1"/>
  <c r="M571" i="1" s="1"/>
  <c r="M566" i="1"/>
  <c r="M511" i="1"/>
  <c r="M559" i="1" s="1"/>
  <c r="P211" i="1"/>
  <c r="O172" i="1"/>
  <c r="N172" i="1" s="1"/>
  <c r="W78" i="6" l="1"/>
  <c r="O26" i="1"/>
  <c r="N26" i="1" s="1"/>
  <c r="W43" i="6"/>
  <c r="W13" i="6"/>
  <c r="W77" i="6" l="1"/>
  <c r="W65" i="6"/>
  <c r="W53" i="6"/>
  <c r="O24" i="1" s="1"/>
  <c r="N24" i="1" s="1"/>
  <c r="W50" i="6"/>
  <c r="O22" i="1" s="1"/>
  <c r="N22" i="1" s="1"/>
  <c r="W48" i="6"/>
  <c r="P20" i="1"/>
  <c r="W40" i="6"/>
  <c r="P19" i="1" s="1"/>
  <c r="W34" i="6"/>
  <c r="W30" i="6"/>
  <c r="W27" i="6"/>
  <c r="W20" i="6"/>
  <c r="P13" i="1" s="1"/>
  <c r="W12" i="6"/>
  <c r="P12" i="1" s="1"/>
  <c r="W6" i="6"/>
  <c r="P8" i="1"/>
  <c r="P9" i="1"/>
  <c r="P11" i="1"/>
  <c r="P14" i="1"/>
  <c r="P17" i="1"/>
  <c r="P18" i="1"/>
  <c r="P21" i="1"/>
  <c r="P22" i="1"/>
  <c r="P24" i="1"/>
  <c r="P28" i="1"/>
  <c r="P29" i="1"/>
  <c r="P30" i="1"/>
  <c r="P31" i="1"/>
  <c r="P32" i="1"/>
  <c r="P33" i="1"/>
  <c r="P34" i="1"/>
  <c r="P40" i="1"/>
  <c r="P41" i="1"/>
  <c r="P48" i="1"/>
  <c r="P49" i="1"/>
  <c r="P50" i="1"/>
  <c r="P52" i="1"/>
  <c r="P53" i="1"/>
  <c r="P57" i="1"/>
  <c r="P58" i="1"/>
  <c r="P59" i="1"/>
  <c r="P61" i="1"/>
  <c r="P62" i="1"/>
  <c r="P64" i="1"/>
  <c r="P65" i="1"/>
  <c r="P66" i="1"/>
  <c r="P67" i="1"/>
  <c r="P68" i="1"/>
  <c r="P69" i="1"/>
  <c r="P70" i="1"/>
  <c r="P71" i="1"/>
  <c r="P75" i="1"/>
  <c r="P76" i="1"/>
  <c r="P77" i="1"/>
  <c r="P78" i="1"/>
  <c r="P79" i="1"/>
  <c r="P81" i="1"/>
  <c r="P82" i="1"/>
  <c r="P84" i="1"/>
  <c r="P85" i="1"/>
  <c r="P86" i="1"/>
  <c r="P87" i="1"/>
  <c r="P97" i="1"/>
  <c r="P101" i="1"/>
  <c r="P102" i="1"/>
  <c r="P104" i="1"/>
  <c r="P107" i="1"/>
  <c r="P108" i="1"/>
  <c r="P111" i="1"/>
  <c r="P112" i="1"/>
  <c r="P117" i="1"/>
  <c r="P122" i="1"/>
  <c r="P123" i="1"/>
  <c r="P125" i="1"/>
  <c r="P126" i="1"/>
  <c r="P127" i="1"/>
  <c r="P128" i="1"/>
  <c r="P130" i="1"/>
  <c r="P131" i="1"/>
  <c r="P133" i="1"/>
  <c r="P136" i="1"/>
  <c r="P141" i="1"/>
  <c r="P142" i="1"/>
  <c r="P145" i="1"/>
  <c r="P148" i="1"/>
  <c r="P149" i="1"/>
  <c r="P151" i="1"/>
  <c r="P152" i="1"/>
  <c r="P155" i="1"/>
  <c r="P156" i="1"/>
  <c r="P158" i="1"/>
  <c r="P161" i="1"/>
  <c r="P163" i="1"/>
  <c r="P167" i="1"/>
  <c r="P171" i="1"/>
  <c r="P174" i="1"/>
  <c r="P175" i="1"/>
  <c r="P185" i="1"/>
  <c r="P186" i="1"/>
  <c r="P188" i="1"/>
  <c r="P193" i="1"/>
  <c r="P201" i="1"/>
  <c r="P204" i="1"/>
  <c r="P205" i="1"/>
  <c r="P207" i="1"/>
  <c r="P208" i="1"/>
  <c r="P209" i="1"/>
  <c r="P210" i="1"/>
  <c r="P212" i="1"/>
  <c r="P213" i="1"/>
  <c r="P219" i="1"/>
  <c r="P223" i="1"/>
  <c r="P224" i="1"/>
  <c r="P227" i="1"/>
  <c r="P228" i="1"/>
  <c r="P231" i="1"/>
  <c r="P233" i="1"/>
  <c r="P234" i="1"/>
  <c r="P235" i="1"/>
  <c r="P237" i="1"/>
  <c r="P238" i="1"/>
  <c r="P239" i="1"/>
  <c r="P240" i="1"/>
  <c r="P241" i="1"/>
  <c r="P242" i="1"/>
  <c r="P243" i="1"/>
  <c r="P244" i="1"/>
  <c r="P245" i="1"/>
  <c r="P248" i="1"/>
  <c r="P250" i="1"/>
  <c r="P252" i="1"/>
  <c r="P253" i="1"/>
  <c r="P254" i="1"/>
  <c r="P255" i="1"/>
  <c r="P256" i="1"/>
  <c r="P257" i="1"/>
  <c r="P258" i="1"/>
  <c r="P259" i="1"/>
  <c r="P260" i="1"/>
  <c r="P261" i="1"/>
  <c r="P265" i="1"/>
  <c r="P268" i="1"/>
  <c r="P269" i="1"/>
  <c r="P271" i="1"/>
  <c r="P272" i="1"/>
  <c r="P273" i="1"/>
  <c r="P274" i="1"/>
  <c r="P275" i="1"/>
  <c r="P278" i="1"/>
  <c r="P279" i="1"/>
  <c r="P282" i="1"/>
  <c r="P283" i="1"/>
  <c r="P285" i="1"/>
  <c r="P286" i="1"/>
  <c r="P287" i="1"/>
  <c r="P288" i="1"/>
  <c r="P289" i="1"/>
  <c r="P290" i="1"/>
  <c r="P292" i="1"/>
  <c r="P293" i="1"/>
  <c r="P315" i="1"/>
  <c r="P316" i="1"/>
  <c r="P318" i="1"/>
  <c r="P319" i="1"/>
  <c r="P320" i="1"/>
  <c r="P321" i="1"/>
  <c r="P322" i="1"/>
  <c r="P323" i="1"/>
  <c r="P324" i="1"/>
  <c r="P325" i="1"/>
  <c r="P326" i="1"/>
  <c r="P327" i="1"/>
  <c r="P328" i="1"/>
  <c r="P331" i="1"/>
  <c r="P334" i="1"/>
  <c r="P335" i="1"/>
  <c r="P336" i="1"/>
  <c r="P337" i="1"/>
  <c r="P343" i="1"/>
  <c r="P344" i="1"/>
  <c r="P346" i="1"/>
  <c r="P347" i="1"/>
  <c r="P348" i="1"/>
  <c r="P349" i="1"/>
  <c r="P350" i="1"/>
  <c r="P351" i="1"/>
  <c r="P359" i="1"/>
  <c r="P360" i="1"/>
  <c r="P362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8" i="1"/>
  <c r="P383" i="1"/>
  <c r="P384" i="1"/>
  <c r="P386" i="1"/>
  <c r="P387" i="1"/>
  <c r="P390" i="1"/>
  <c r="P391" i="1"/>
  <c r="P392" i="1"/>
  <c r="P394" i="1"/>
  <c r="P395" i="1"/>
  <c r="P396" i="1"/>
  <c r="P397" i="1"/>
  <c r="P398" i="1"/>
  <c r="P399" i="1"/>
  <c r="P400" i="1"/>
  <c r="P401" i="1"/>
  <c r="P402" i="1"/>
  <c r="P403" i="1"/>
  <c r="P404" i="1"/>
  <c r="P407" i="1"/>
  <c r="P410" i="1"/>
  <c r="P413" i="1"/>
  <c r="P428" i="1"/>
  <c r="P429" i="1"/>
  <c r="P431" i="1"/>
  <c r="P432" i="1"/>
  <c r="P435" i="1"/>
  <c r="P436" i="1"/>
  <c r="P440" i="1"/>
  <c r="P441" i="1"/>
  <c r="P442" i="1"/>
  <c r="P443" i="1"/>
  <c r="P446" i="1"/>
  <c r="P448" i="1"/>
  <c r="P452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6" i="1"/>
  <c r="P478" i="1"/>
  <c r="P480" i="1"/>
  <c r="P481" i="1"/>
  <c r="P483" i="1"/>
  <c r="P484" i="1"/>
  <c r="P488" i="1"/>
  <c r="P491" i="1"/>
  <c r="P492" i="1"/>
  <c r="P493" i="1"/>
  <c r="P494" i="1"/>
  <c r="P495" i="1"/>
  <c r="P496" i="1"/>
  <c r="P498" i="1"/>
  <c r="P501" i="1"/>
  <c r="P502" i="1"/>
  <c r="P505" i="1"/>
  <c r="P507" i="1"/>
  <c r="P510" i="1"/>
  <c r="P513" i="1"/>
  <c r="P7" i="1"/>
  <c r="L560" i="1"/>
  <c r="O560" i="1"/>
  <c r="N560" i="1" s="1"/>
  <c r="L540" i="1"/>
  <c r="O540" i="1"/>
  <c r="N540" i="1" s="1"/>
  <c r="L514" i="1"/>
  <c r="O514" i="1"/>
  <c r="N514" i="1" s="1"/>
  <c r="L509" i="1"/>
  <c r="L508" i="1" s="1"/>
  <c r="O509" i="1"/>
  <c r="L506" i="1"/>
  <c r="O506" i="1"/>
  <c r="N506" i="1" s="1"/>
  <c r="L504" i="1"/>
  <c r="O504" i="1"/>
  <c r="N504" i="1" s="1"/>
  <c r="L500" i="1"/>
  <c r="L499" i="1" s="1"/>
  <c r="O500" i="1"/>
  <c r="L497" i="1"/>
  <c r="O497" i="1"/>
  <c r="N497" i="1" s="1"/>
  <c r="L490" i="1"/>
  <c r="O490" i="1"/>
  <c r="N490" i="1" s="1"/>
  <c r="L486" i="1"/>
  <c r="L485" i="1" s="1"/>
  <c r="L479" i="1"/>
  <c r="O479" i="1"/>
  <c r="N479" i="1" s="1"/>
  <c r="L475" i="1"/>
  <c r="O475" i="1"/>
  <c r="N475" i="1" s="1"/>
  <c r="L454" i="1"/>
  <c r="L453" i="1" s="1"/>
  <c r="O454" i="1"/>
  <c r="L451" i="1"/>
  <c r="L450" i="1" s="1"/>
  <c r="O451" i="1"/>
  <c r="N451" i="1" s="1"/>
  <c r="L447" i="1"/>
  <c r="L445" i="1"/>
  <c r="L437" i="1"/>
  <c r="O437" i="1"/>
  <c r="N437" i="1" s="1"/>
  <c r="L434" i="1"/>
  <c r="O434" i="1"/>
  <c r="N434" i="1" s="1"/>
  <c r="L430" i="1"/>
  <c r="O430" i="1"/>
  <c r="N430" i="1" s="1"/>
  <c r="L427" i="1"/>
  <c r="O427" i="1"/>
  <c r="N427" i="1" s="1"/>
  <c r="L412" i="1"/>
  <c r="L411" i="1" s="1"/>
  <c r="O412" i="1"/>
  <c r="L409" i="1"/>
  <c r="L408" i="1" s="1"/>
  <c r="O409" i="1"/>
  <c r="L406" i="1"/>
  <c r="L405" i="1" s="1"/>
  <c r="O406" i="1"/>
  <c r="L393" i="1"/>
  <c r="O393" i="1"/>
  <c r="N393" i="1" s="1"/>
  <c r="L389" i="1"/>
  <c r="O389" i="1"/>
  <c r="N389" i="1" s="1"/>
  <c r="L385" i="1"/>
  <c r="O385" i="1"/>
  <c r="N385" i="1" s="1"/>
  <c r="L382" i="1"/>
  <c r="O382" i="1"/>
  <c r="N382" i="1" s="1"/>
  <c r="L377" i="1"/>
  <c r="L376" i="1" s="1"/>
  <c r="O377" i="1"/>
  <c r="L361" i="1"/>
  <c r="O361" i="1"/>
  <c r="N361" i="1" s="1"/>
  <c r="L358" i="1"/>
  <c r="O358" i="1"/>
  <c r="N358" i="1" s="1"/>
  <c r="L345" i="1"/>
  <c r="O345" i="1"/>
  <c r="N345" i="1" s="1"/>
  <c r="L342" i="1"/>
  <c r="O342" i="1"/>
  <c r="N342" i="1" s="1"/>
  <c r="L338" i="1"/>
  <c r="L333" i="1"/>
  <c r="L330" i="1"/>
  <c r="L329" i="1" s="1"/>
  <c r="L317" i="1"/>
  <c r="O317" i="1"/>
  <c r="N317" i="1" s="1"/>
  <c r="L314" i="1"/>
  <c r="O314" i="1"/>
  <c r="N314" i="1" s="1"/>
  <c r="L284" i="1"/>
  <c r="O284" i="1"/>
  <c r="N284" i="1" s="1"/>
  <c r="L281" i="1"/>
  <c r="O281" i="1"/>
  <c r="N281" i="1" s="1"/>
  <c r="L270" i="1"/>
  <c r="O270" i="1"/>
  <c r="N270" i="1" s="1"/>
  <c r="L267" i="1"/>
  <c r="O267" i="1"/>
  <c r="N267" i="1" s="1"/>
  <c r="L263" i="1"/>
  <c r="L262" i="1" s="1"/>
  <c r="O263" i="1"/>
  <c r="L251" i="1"/>
  <c r="L247" i="1"/>
  <c r="L236" i="1"/>
  <c r="O236" i="1"/>
  <c r="N236" i="1" s="1"/>
  <c r="L232" i="1"/>
  <c r="O232" i="1"/>
  <c r="N232" i="1" s="1"/>
  <c r="L230" i="1"/>
  <c r="O230" i="1"/>
  <c r="N230" i="1" s="1"/>
  <c r="L226" i="1"/>
  <c r="L225" i="1" s="1"/>
  <c r="L222" i="1"/>
  <c r="L221" i="1" s="1"/>
  <c r="O222" i="1"/>
  <c r="N222" i="1" s="1"/>
  <c r="L215" i="1"/>
  <c r="L214" i="1" s="1"/>
  <c r="O215" i="1"/>
  <c r="L206" i="1"/>
  <c r="O206" i="1"/>
  <c r="N206" i="1" s="1"/>
  <c r="L203" i="1"/>
  <c r="O203" i="1"/>
  <c r="N203" i="1" s="1"/>
  <c r="L200" i="1"/>
  <c r="L199" i="1" s="1"/>
  <c r="O200" i="1"/>
  <c r="L187" i="1"/>
  <c r="O187" i="1"/>
  <c r="N187" i="1" s="1"/>
  <c r="L184" i="1"/>
  <c r="L172" i="1"/>
  <c r="L170" i="1"/>
  <c r="O170" i="1"/>
  <c r="N170" i="1" s="1"/>
  <c r="L164" i="1"/>
  <c r="L162" i="1"/>
  <c r="O162" i="1"/>
  <c r="N162" i="1" s="1"/>
  <c r="L160" i="1"/>
  <c r="O160" i="1"/>
  <c r="N160" i="1" s="1"/>
  <c r="L157" i="1"/>
  <c r="O157" i="1"/>
  <c r="N157" i="1" s="1"/>
  <c r="L154" i="1"/>
  <c r="O154" i="1"/>
  <c r="N154" i="1" s="1"/>
  <c r="L150" i="1"/>
  <c r="O150" i="1"/>
  <c r="N150" i="1" s="1"/>
  <c r="L147" i="1"/>
  <c r="O147" i="1"/>
  <c r="N147" i="1" s="1"/>
  <c r="L143" i="1"/>
  <c r="L140" i="1"/>
  <c r="O140" i="1"/>
  <c r="N140" i="1" s="1"/>
  <c r="L135" i="1"/>
  <c r="O135" i="1"/>
  <c r="N135" i="1" s="1"/>
  <c r="L137" i="1"/>
  <c r="O137" i="1"/>
  <c r="L132" i="1"/>
  <c r="O132" i="1"/>
  <c r="N132" i="1" s="1"/>
  <c r="L124" i="1"/>
  <c r="O124" i="1"/>
  <c r="N124" i="1" s="1"/>
  <c r="L121" i="1"/>
  <c r="O121" i="1"/>
  <c r="N121" i="1" s="1"/>
  <c r="L115" i="1"/>
  <c r="L114" i="1" s="1"/>
  <c r="O115" i="1"/>
  <c r="N115" i="1" s="1"/>
  <c r="L109" i="1"/>
  <c r="O109" i="1"/>
  <c r="N109" i="1" s="1"/>
  <c r="L106" i="1"/>
  <c r="O106" i="1"/>
  <c r="N106" i="1" s="1"/>
  <c r="L103" i="1"/>
  <c r="O103" i="1"/>
  <c r="N103" i="1" s="1"/>
  <c r="L100" i="1"/>
  <c r="O100" i="1"/>
  <c r="N100" i="1" s="1"/>
  <c r="L73" i="1"/>
  <c r="O73" i="1"/>
  <c r="N73" i="1" s="1"/>
  <c r="L63" i="1"/>
  <c r="O63" i="1"/>
  <c r="N63" i="1" s="1"/>
  <c r="L56" i="1"/>
  <c r="O56" i="1"/>
  <c r="N56" i="1" s="1"/>
  <c r="L51" i="1"/>
  <c r="O51" i="1"/>
  <c r="N51" i="1" s="1"/>
  <c r="L47" i="1"/>
  <c r="O47" i="1"/>
  <c r="N47" i="1" s="1"/>
  <c r="L38" i="1"/>
  <c r="O38" i="1"/>
  <c r="N38" i="1" s="1"/>
  <c r="L27" i="1"/>
  <c r="L25" i="1" s="1"/>
  <c r="L23" i="1" s="1"/>
  <c r="O25" i="1"/>
  <c r="L10" i="1"/>
  <c r="L6" i="1"/>
  <c r="O6" i="1"/>
  <c r="N6" i="1" s="1"/>
  <c r="O499" i="1" l="1"/>
  <c r="N499" i="1" s="1"/>
  <c r="N500" i="1"/>
  <c r="O508" i="1"/>
  <c r="N508" i="1" s="1"/>
  <c r="N509" i="1"/>
  <c r="O485" i="1"/>
  <c r="N485" i="1" s="1"/>
  <c r="N486" i="1"/>
  <c r="O164" i="1"/>
  <c r="N164" i="1" s="1"/>
  <c r="N165" i="1"/>
  <c r="O199" i="1"/>
  <c r="N199" i="1" s="1"/>
  <c r="N200" i="1"/>
  <c r="O376" i="1"/>
  <c r="N376" i="1" s="1"/>
  <c r="N377" i="1"/>
  <c r="O408" i="1"/>
  <c r="N408" i="1" s="1"/>
  <c r="N409" i="1"/>
  <c r="O453" i="1"/>
  <c r="N453" i="1" s="1"/>
  <c r="N454" i="1"/>
  <c r="O262" i="1"/>
  <c r="N262" i="1" s="1"/>
  <c r="N263" i="1"/>
  <c r="O214" i="1"/>
  <c r="N214" i="1" s="1"/>
  <c r="N215" i="1"/>
  <c r="O405" i="1"/>
  <c r="N405" i="1" s="1"/>
  <c r="N406" i="1"/>
  <c r="O411" i="1"/>
  <c r="N411" i="1" s="1"/>
  <c r="N412" i="1"/>
  <c r="L45" i="1"/>
  <c r="O23" i="1"/>
  <c r="N23" i="1" s="1"/>
  <c r="N25" i="1"/>
  <c r="L280" i="1"/>
  <c r="L183" i="1"/>
  <c r="O474" i="1"/>
  <c r="N474" i="1" s="1"/>
  <c r="L512" i="1"/>
  <c r="L153" i="1"/>
  <c r="L357" i="1"/>
  <c r="L433" i="1"/>
  <c r="O114" i="1"/>
  <c r="N114" i="1" s="1"/>
  <c r="O450" i="1"/>
  <c r="N450" i="1" s="1"/>
  <c r="O357" i="1"/>
  <c r="N357" i="1" s="1"/>
  <c r="O105" i="1"/>
  <c r="N105" i="1" s="1"/>
  <c r="O221" i="1"/>
  <c r="N221" i="1" s="1"/>
  <c r="O426" i="1"/>
  <c r="N426" i="1" s="1"/>
  <c r="O341" i="1"/>
  <c r="N341" i="1" s="1"/>
  <c r="O202" i="1"/>
  <c r="N202" i="1" s="1"/>
  <c r="O183" i="1"/>
  <c r="N183" i="1" s="1"/>
  <c r="O169" i="1"/>
  <c r="O159" i="1"/>
  <c r="N159" i="1" s="1"/>
  <c r="O146" i="1"/>
  <c r="N146" i="1" s="1"/>
  <c r="O120" i="1"/>
  <c r="N120" i="1" s="1"/>
  <c r="O433" i="1"/>
  <c r="N433" i="1" s="1"/>
  <c r="O388" i="1"/>
  <c r="N388" i="1" s="1"/>
  <c r="O379" i="1"/>
  <c r="N379" i="1" s="1"/>
  <c r="O503" i="1"/>
  <c r="N503" i="1" s="1"/>
  <c r="O280" i="1"/>
  <c r="N280" i="1" s="1"/>
  <c r="O512" i="1"/>
  <c r="N512" i="1" s="1"/>
  <c r="O153" i="1"/>
  <c r="N153" i="1" s="1"/>
  <c r="O99" i="1"/>
  <c r="N99" i="1" s="1"/>
  <c r="O55" i="1"/>
  <c r="O45" i="1"/>
  <c r="N45" i="1" s="1"/>
  <c r="P15" i="1"/>
  <c r="P16" i="1"/>
  <c r="O489" i="1"/>
  <c r="N489" i="1" s="1"/>
  <c r="W52" i="6"/>
  <c r="W10" i="6"/>
  <c r="L503" i="1"/>
  <c r="L489" i="1"/>
  <c r="L474" i="1"/>
  <c r="L444" i="1"/>
  <c r="L426" i="1"/>
  <c r="L388" i="1"/>
  <c r="L379" i="1"/>
  <c r="L341" i="1"/>
  <c r="L332" i="1"/>
  <c r="O313" i="1"/>
  <c r="N313" i="1" s="1"/>
  <c r="L313" i="1"/>
  <c r="O266" i="1"/>
  <c r="N266" i="1" s="1"/>
  <c r="L266" i="1"/>
  <c r="L246" i="1"/>
  <c r="O229" i="1"/>
  <c r="N229" i="1" s="1"/>
  <c r="L229" i="1"/>
  <c r="L202" i="1"/>
  <c r="L198" i="1" s="1"/>
  <c r="L169" i="1"/>
  <c r="L159" i="1"/>
  <c r="L146" i="1"/>
  <c r="L139" i="1"/>
  <c r="O134" i="1"/>
  <c r="N134" i="1" s="1"/>
  <c r="L134" i="1"/>
  <c r="L120" i="1"/>
  <c r="L105" i="1"/>
  <c r="L99" i="1"/>
  <c r="L55" i="1"/>
  <c r="L44" i="1" s="1"/>
  <c r="L5" i="1"/>
  <c r="L568" i="1" s="1"/>
  <c r="N55" i="1" l="1"/>
  <c r="O44" i="1"/>
  <c r="N44" i="1" s="1"/>
  <c r="O168" i="1"/>
  <c r="N168" i="1" s="1"/>
  <c r="N169" i="1"/>
  <c r="L220" i="1"/>
  <c r="O220" i="1"/>
  <c r="O356" i="1"/>
  <c r="N356" i="1" s="1"/>
  <c r="L168" i="1"/>
  <c r="L356" i="1"/>
  <c r="O198" i="1"/>
  <c r="O98" i="1"/>
  <c r="N98" i="1" s="1"/>
  <c r="W5" i="6"/>
  <c r="O10" i="1"/>
  <c r="N10" i="1" s="1"/>
  <c r="O449" i="1"/>
  <c r="N449" i="1" s="1"/>
  <c r="L449" i="1"/>
  <c r="L113" i="1"/>
  <c r="L98" i="1"/>
  <c r="N198" i="1" l="1"/>
  <c r="N220" i="1"/>
  <c r="O5" i="1"/>
  <c r="L43" i="1"/>
  <c r="L566" i="1" s="1"/>
  <c r="N5" i="1" l="1"/>
  <c r="O568" i="1"/>
  <c r="N568" i="1" s="1"/>
  <c r="L569" i="1"/>
  <c r="L571" i="1" s="1"/>
  <c r="L511" i="1"/>
  <c r="L559" i="1" s="1"/>
  <c r="K565" i="1"/>
  <c r="K560" i="1" l="1"/>
  <c r="K540" i="1"/>
  <c r="K514" i="1"/>
  <c r="P514" i="1" s="1"/>
  <c r="K509" i="1"/>
  <c r="K506" i="1"/>
  <c r="P506" i="1" s="1"/>
  <c r="K504" i="1"/>
  <c r="P504" i="1" s="1"/>
  <c r="K500" i="1"/>
  <c r="K497" i="1"/>
  <c r="P497" i="1" s="1"/>
  <c r="K490" i="1"/>
  <c r="P490" i="1" s="1"/>
  <c r="K486" i="1"/>
  <c r="K479" i="1"/>
  <c r="P479" i="1" s="1"/>
  <c r="K475" i="1"/>
  <c r="K454" i="1"/>
  <c r="K451" i="1"/>
  <c r="K447" i="1"/>
  <c r="P447" i="1" s="1"/>
  <c r="K445" i="1"/>
  <c r="P445" i="1" s="1"/>
  <c r="K437" i="1"/>
  <c r="P437" i="1" s="1"/>
  <c r="K434" i="1"/>
  <c r="P434" i="1" s="1"/>
  <c r="K430" i="1"/>
  <c r="P430" i="1" s="1"/>
  <c r="K427" i="1"/>
  <c r="P427" i="1" s="1"/>
  <c r="K412" i="1"/>
  <c r="K409" i="1"/>
  <c r="K406" i="1"/>
  <c r="K393" i="1"/>
  <c r="P393" i="1" s="1"/>
  <c r="K389" i="1"/>
  <c r="P389" i="1" s="1"/>
  <c r="K385" i="1"/>
  <c r="P385" i="1" s="1"/>
  <c r="K382" i="1"/>
  <c r="P382" i="1" s="1"/>
  <c r="K377" i="1"/>
  <c r="K361" i="1"/>
  <c r="P361" i="1" s="1"/>
  <c r="K358" i="1"/>
  <c r="P358" i="1" s="1"/>
  <c r="K345" i="1"/>
  <c r="P345" i="1" s="1"/>
  <c r="K342" i="1"/>
  <c r="P342" i="1" s="1"/>
  <c r="K338" i="1"/>
  <c r="K333" i="1"/>
  <c r="P333" i="1" s="1"/>
  <c r="K330" i="1"/>
  <c r="K317" i="1"/>
  <c r="P317" i="1" s="1"/>
  <c r="K314" i="1"/>
  <c r="P314" i="1" s="1"/>
  <c r="K284" i="1"/>
  <c r="P284" i="1" s="1"/>
  <c r="K281" i="1"/>
  <c r="P281" i="1" s="1"/>
  <c r="K270" i="1"/>
  <c r="P270" i="1" s="1"/>
  <c r="K267" i="1"/>
  <c r="P267" i="1" s="1"/>
  <c r="K263" i="1"/>
  <c r="P263" i="1" s="1"/>
  <c r="K251" i="1"/>
  <c r="P251" i="1" s="1"/>
  <c r="K247" i="1"/>
  <c r="P247" i="1" s="1"/>
  <c r="K236" i="1"/>
  <c r="P236" i="1" s="1"/>
  <c r="K232" i="1"/>
  <c r="P232" i="1" s="1"/>
  <c r="K230" i="1"/>
  <c r="P230" i="1" s="1"/>
  <c r="K226" i="1"/>
  <c r="K222" i="1"/>
  <c r="P222" i="1" s="1"/>
  <c r="K216" i="1"/>
  <c r="K215" i="1"/>
  <c r="P215" i="1" s="1"/>
  <c r="K206" i="1"/>
  <c r="P206" i="1" s="1"/>
  <c r="K203" i="1"/>
  <c r="K200" i="1"/>
  <c r="K187" i="1"/>
  <c r="P187" i="1" s="1"/>
  <c r="K184" i="1"/>
  <c r="P184" i="1" s="1"/>
  <c r="K172" i="1"/>
  <c r="P172" i="1" s="1"/>
  <c r="K170" i="1"/>
  <c r="P170" i="1" s="1"/>
  <c r="K165" i="1"/>
  <c r="K162" i="1"/>
  <c r="P162" i="1" s="1"/>
  <c r="K160" i="1"/>
  <c r="P160" i="1" s="1"/>
  <c r="K157" i="1"/>
  <c r="P157" i="1" s="1"/>
  <c r="K154" i="1"/>
  <c r="P154" i="1" s="1"/>
  <c r="K150" i="1"/>
  <c r="P150" i="1" s="1"/>
  <c r="K147" i="1"/>
  <c r="P147" i="1" s="1"/>
  <c r="K143" i="1"/>
  <c r="K140" i="1"/>
  <c r="K137" i="1"/>
  <c r="K135" i="1"/>
  <c r="P135" i="1" s="1"/>
  <c r="K132" i="1"/>
  <c r="P132" i="1" s="1"/>
  <c r="K124" i="1"/>
  <c r="P124" i="1" s="1"/>
  <c r="K121" i="1"/>
  <c r="P121" i="1" s="1"/>
  <c r="K115" i="1"/>
  <c r="K109" i="1"/>
  <c r="P109" i="1" s="1"/>
  <c r="K106" i="1"/>
  <c r="P106" i="1" s="1"/>
  <c r="K103" i="1"/>
  <c r="P103" i="1" s="1"/>
  <c r="K100" i="1"/>
  <c r="P100" i="1" s="1"/>
  <c r="K83" i="1"/>
  <c r="P83" i="1" s="1"/>
  <c r="K80" i="1"/>
  <c r="P80" i="1" s="1"/>
  <c r="K73" i="1"/>
  <c r="P73" i="1" s="1"/>
  <c r="K63" i="1"/>
  <c r="P63" i="1" s="1"/>
  <c r="K56" i="1"/>
  <c r="P56" i="1" s="1"/>
  <c r="K51" i="1"/>
  <c r="P51" i="1" s="1"/>
  <c r="K47" i="1"/>
  <c r="P47" i="1" s="1"/>
  <c r="K38" i="1"/>
  <c r="P38" i="1" s="1"/>
  <c r="K27" i="1"/>
  <c r="K10" i="1"/>
  <c r="P10" i="1" s="1"/>
  <c r="K6" i="1"/>
  <c r="P6" i="1" s="1"/>
  <c r="J215" i="1"/>
  <c r="J214" i="1" s="1"/>
  <c r="J263" i="1"/>
  <c r="J184" i="1"/>
  <c r="J165" i="1"/>
  <c r="K405" i="1" l="1"/>
  <c r="P405" i="1" s="1"/>
  <c r="P406" i="1"/>
  <c r="K25" i="1"/>
  <c r="P25" i="1" s="1"/>
  <c r="P27" i="1"/>
  <c r="K408" i="1"/>
  <c r="P408" i="1" s="1"/>
  <c r="P409" i="1"/>
  <c r="K450" i="1"/>
  <c r="P450" i="1" s="1"/>
  <c r="P451" i="1"/>
  <c r="K485" i="1"/>
  <c r="P485" i="1" s="1"/>
  <c r="P486" i="1"/>
  <c r="P140" i="1"/>
  <c r="K164" i="1"/>
  <c r="P164" i="1" s="1"/>
  <c r="P165" i="1"/>
  <c r="K329" i="1"/>
  <c r="P329" i="1" s="1"/>
  <c r="P330" i="1"/>
  <c r="K202" i="1"/>
  <c r="P202" i="1" s="1"/>
  <c r="P203" i="1"/>
  <c r="K411" i="1"/>
  <c r="P411" i="1" s="1"/>
  <c r="P412" i="1"/>
  <c r="K453" i="1"/>
  <c r="P453" i="1" s="1"/>
  <c r="P454" i="1"/>
  <c r="K499" i="1"/>
  <c r="P499" i="1" s="1"/>
  <c r="P500" i="1"/>
  <c r="K114" i="1"/>
  <c r="P114" i="1" s="1"/>
  <c r="P115" i="1"/>
  <c r="K225" i="1"/>
  <c r="P225" i="1" s="1"/>
  <c r="P226" i="1"/>
  <c r="K376" i="1"/>
  <c r="P376" i="1" s="1"/>
  <c r="P377" i="1"/>
  <c r="K474" i="1"/>
  <c r="P474" i="1" s="1"/>
  <c r="P475" i="1"/>
  <c r="K199" i="1"/>
  <c r="P199" i="1" s="1"/>
  <c r="P200" i="1"/>
  <c r="K508" i="1"/>
  <c r="P508" i="1" s="1"/>
  <c r="P509" i="1"/>
  <c r="K159" i="1"/>
  <c r="P159" i="1" s="1"/>
  <c r="K134" i="1"/>
  <c r="P134" i="1" s="1"/>
  <c r="K266" i="1"/>
  <c r="P266" i="1" s="1"/>
  <c r="K99" i="1"/>
  <c r="P99" i="1" s="1"/>
  <c r="K120" i="1"/>
  <c r="P120" i="1" s="1"/>
  <c r="K45" i="1"/>
  <c r="P45" i="1" s="1"/>
  <c r="K146" i="1"/>
  <c r="P146" i="1" s="1"/>
  <c r="K221" i="1"/>
  <c r="K262" i="1"/>
  <c r="P262" i="1" s="1"/>
  <c r="K280" i="1"/>
  <c r="P280" i="1" s="1"/>
  <c r="K341" i="1"/>
  <c r="P341" i="1" s="1"/>
  <c r="K433" i="1"/>
  <c r="P433" i="1" s="1"/>
  <c r="K183" i="1"/>
  <c r="P183" i="1" s="1"/>
  <c r="K105" i="1"/>
  <c r="P105" i="1" s="1"/>
  <c r="K169" i="1"/>
  <c r="P169" i="1" s="1"/>
  <c r="K489" i="1"/>
  <c r="P489" i="1" s="1"/>
  <c r="K512" i="1"/>
  <c r="P512" i="1" s="1"/>
  <c r="K139" i="1"/>
  <c r="K214" i="1"/>
  <c r="P214" i="1" s="1"/>
  <c r="K332" i="1"/>
  <c r="P332" i="1" s="1"/>
  <c r="K357" i="1"/>
  <c r="P357" i="1" s="1"/>
  <c r="K426" i="1"/>
  <c r="P426" i="1" s="1"/>
  <c r="K444" i="1"/>
  <c r="P444" i="1" s="1"/>
  <c r="K153" i="1"/>
  <c r="P153" i="1" s="1"/>
  <c r="K55" i="1"/>
  <c r="P55" i="1" s="1"/>
  <c r="K503" i="1"/>
  <c r="P503" i="1" s="1"/>
  <c r="K313" i="1"/>
  <c r="P313" i="1" s="1"/>
  <c r="K229" i="1"/>
  <c r="P229" i="1" s="1"/>
  <c r="K246" i="1"/>
  <c r="P246" i="1" s="1"/>
  <c r="K379" i="1"/>
  <c r="P379" i="1" s="1"/>
  <c r="K388" i="1"/>
  <c r="P388" i="1" s="1"/>
  <c r="J34" i="1"/>
  <c r="J33" i="1"/>
  <c r="J30" i="1"/>
  <c r="J32" i="1"/>
  <c r="J31" i="1"/>
  <c r="J29" i="1"/>
  <c r="J28" i="1"/>
  <c r="J26" i="1"/>
  <c r="J18" i="1"/>
  <c r="J14" i="1"/>
  <c r="J11" i="1"/>
  <c r="U37" i="6"/>
  <c r="U27" i="6"/>
  <c r="J15" i="1" s="1"/>
  <c r="P221" i="1" l="1"/>
  <c r="K220" i="1"/>
  <c r="P220" i="1" s="1"/>
  <c r="K198" i="1"/>
  <c r="P198" i="1" s="1"/>
  <c r="K23" i="1"/>
  <c r="O143" i="1"/>
  <c r="N143" i="1" s="1"/>
  <c r="P144" i="1"/>
  <c r="K98" i="1"/>
  <c r="P98" i="1" s="1"/>
  <c r="K113" i="1"/>
  <c r="K168" i="1"/>
  <c r="P168" i="1" s="1"/>
  <c r="K44" i="1"/>
  <c r="P44" i="1" s="1"/>
  <c r="K449" i="1"/>
  <c r="P449" i="1" s="1"/>
  <c r="K356" i="1"/>
  <c r="P356" i="1" s="1"/>
  <c r="S391" i="1"/>
  <c r="P23" i="1" l="1"/>
  <c r="K5" i="1"/>
  <c r="P143" i="1"/>
  <c r="O139" i="1"/>
  <c r="N139" i="1" s="1"/>
  <c r="K43" i="1"/>
  <c r="P5" i="1" l="1"/>
  <c r="K568" i="1"/>
  <c r="P139" i="1"/>
  <c r="O113" i="1"/>
  <c r="K511" i="1"/>
  <c r="K569" i="1"/>
  <c r="K566" i="1"/>
  <c r="H458" i="1"/>
  <c r="E460" i="1"/>
  <c r="F460" i="1"/>
  <c r="G460" i="1"/>
  <c r="E463" i="1"/>
  <c r="F463" i="1"/>
  <c r="G463" i="1"/>
  <c r="N113" i="1" l="1"/>
  <c r="O43" i="1"/>
  <c r="K571" i="1"/>
  <c r="P113" i="1"/>
  <c r="K559" i="1"/>
  <c r="F458" i="1"/>
  <c r="E458" i="1"/>
  <c r="G458" i="1"/>
  <c r="O566" i="1" l="1"/>
  <c r="Q198" i="1"/>
  <c r="N43" i="1"/>
  <c r="O569" i="1"/>
  <c r="O511" i="1"/>
  <c r="N511" i="1" s="1"/>
  <c r="P43" i="1"/>
  <c r="J540" i="1"/>
  <c r="J514" i="1"/>
  <c r="I514" i="1"/>
  <c r="O571" i="1" l="1"/>
  <c r="N569" i="1"/>
  <c r="O559" i="1"/>
  <c r="N559" i="1" s="1"/>
  <c r="P511" i="1"/>
  <c r="J560" i="1"/>
  <c r="I560" i="1" l="1"/>
  <c r="I540" i="1"/>
  <c r="I512" i="1" s="1"/>
  <c r="J512" i="1"/>
  <c r="J38" i="1" l="1"/>
  <c r="J27" i="1"/>
  <c r="J25" i="1" l="1"/>
  <c r="J23" i="1" s="1"/>
  <c r="U78" i="6"/>
  <c r="U77" i="6" s="1"/>
  <c r="V78" i="6"/>
  <c r="U65" i="6"/>
  <c r="V65" i="6"/>
  <c r="U53" i="6"/>
  <c r="V53" i="6"/>
  <c r="U50" i="6"/>
  <c r="J22" i="1" s="1"/>
  <c r="V50" i="6"/>
  <c r="U48" i="6"/>
  <c r="J21" i="1" s="1"/>
  <c r="V48" i="6"/>
  <c r="U43" i="6"/>
  <c r="J20" i="1" s="1"/>
  <c r="V43" i="6"/>
  <c r="U40" i="6"/>
  <c r="J19" i="1" s="1"/>
  <c r="V40" i="6"/>
  <c r="U34" i="6"/>
  <c r="J17" i="1" s="1"/>
  <c r="V34" i="6"/>
  <c r="U30" i="6"/>
  <c r="J16" i="1" s="1"/>
  <c r="V30" i="6"/>
  <c r="V27" i="6"/>
  <c r="U20" i="6"/>
  <c r="J13" i="1" s="1"/>
  <c r="V20" i="6"/>
  <c r="U13" i="6"/>
  <c r="U12" i="6" s="1"/>
  <c r="J12" i="1" s="1"/>
  <c r="J10" i="1" s="1"/>
  <c r="V13" i="6"/>
  <c r="V12" i="6" s="1"/>
  <c r="U6" i="6"/>
  <c r="V6" i="6"/>
  <c r="V77" i="6" l="1"/>
  <c r="V52" i="6"/>
  <c r="U52" i="6"/>
  <c r="V10" i="6"/>
  <c r="U10" i="6"/>
  <c r="I80" i="1"/>
  <c r="J80" i="1"/>
  <c r="I83" i="1"/>
  <c r="J83" i="1"/>
  <c r="J51" i="1"/>
  <c r="J47" i="1"/>
  <c r="I47" i="1"/>
  <c r="I51" i="1"/>
  <c r="J63" i="1"/>
  <c r="I63" i="1"/>
  <c r="J56" i="1"/>
  <c r="I56" i="1"/>
  <c r="I73" i="1"/>
  <c r="J109" i="1"/>
  <c r="I109" i="1"/>
  <c r="J106" i="1"/>
  <c r="I106" i="1"/>
  <c r="J100" i="1"/>
  <c r="I100" i="1"/>
  <c r="J103" i="1"/>
  <c r="I103" i="1"/>
  <c r="J147" i="1"/>
  <c r="I147" i="1"/>
  <c r="J150" i="1"/>
  <c r="I150" i="1"/>
  <c r="J140" i="1"/>
  <c r="I140" i="1"/>
  <c r="J143" i="1"/>
  <c r="I143" i="1"/>
  <c r="J135" i="1"/>
  <c r="I135" i="1"/>
  <c r="J137" i="1"/>
  <c r="I137" i="1"/>
  <c r="J132" i="1"/>
  <c r="J124" i="1"/>
  <c r="I124" i="1"/>
  <c r="J121" i="1"/>
  <c r="I121" i="1"/>
  <c r="I132" i="1"/>
  <c r="J115" i="1"/>
  <c r="J114" i="1" s="1"/>
  <c r="I115" i="1"/>
  <c r="I114" i="1" s="1"/>
  <c r="J206" i="1"/>
  <c r="J203" i="1"/>
  <c r="I203" i="1"/>
  <c r="I206" i="1"/>
  <c r="J200" i="1"/>
  <c r="J199" i="1" s="1"/>
  <c r="I200" i="1"/>
  <c r="I199" i="1" s="1"/>
  <c r="J187" i="1"/>
  <c r="I184" i="1"/>
  <c r="I187" i="1"/>
  <c r="J170" i="1"/>
  <c r="I170" i="1"/>
  <c r="J172" i="1"/>
  <c r="I172" i="1"/>
  <c r="J164" i="1"/>
  <c r="I165" i="1"/>
  <c r="J162" i="1"/>
  <c r="J160" i="1"/>
  <c r="I160" i="1"/>
  <c r="I162" i="1"/>
  <c r="J226" i="1"/>
  <c r="J225" i="1" s="1"/>
  <c r="I226" i="1"/>
  <c r="I215" i="1"/>
  <c r="J216" i="1"/>
  <c r="I216" i="1"/>
  <c r="J221" i="1"/>
  <c r="I222" i="1"/>
  <c r="J262" i="1"/>
  <c r="I263" i="1"/>
  <c r="J338" i="1"/>
  <c r="I338" i="1"/>
  <c r="J333" i="1"/>
  <c r="I333" i="1"/>
  <c r="J345" i="1"/>
  <c r="I345" i="1"/>
  <c r="J342" i="1"/>
  <c r="I342" i="1"/>
  <c r="J281" i="1"/>
  <c r="I281" i="1"/>
  <c r="J284" i="1"/>
  <c r="I284" i="1"/>
  <c r="J157" i="1"/>
  <c r="I157" i="1"/>
  <c r="J154" i="1"/>
  <c r="I154" i="1"/>
  <c r="J270" i="1"/>
  <c r="I270" i="1"/>
  <c r="J267" i="1"/>
  <c r="I267" i="1"/>
  <c r="J430" i="1"/>
  <c r="J427" i="1"/>
  <c r="I430" i="1"/>
  <c r="I427" i="1"/>
  <c r="J412" i="1"/>
  <c r="J411" i="1" s="1"/>
  <c r="I412" i="1"/>
  <c r="J409" i="1"/>
  <c r="J408" i="1" s="1"/>
  <c r="I409" i="1"/>
  <c r="I408" i="1" s="1"/>
  <c r="J406" i="1"/>
  <c r="J405" i="1" s="1"/>
  <c r="I406" i="1"/>
  <c r="I405" i="1" s="1"/>
  <c r="J445" i="1"/>
  <c r="I445" i="1"/>
  <c r="J447" i="1"/>
  <c r="I447" i="1"/>
  <c r="I509" i="1"/>
  <c r="I508" i="1" s="1"/>
  <c r="J509" i="1"/>
  <c r="J508" i="1" s="1"/>
  <c r="J506" i="1"/>
  <c r="J504" i="1"/>
  <c r="I504" i="1"/>
  <c r="I506" i="1"/>
  <c r="J500" i="1"/>
  <c r="J499" i="1" s="1"/>
  <c r="I500" i="1"/>
  <c r="I499" i="1" s="1"/>
  <c r="J490" i="1"/>
  <c r="J497" i="1"/>
  <c r="I497" i="1"/>
  <c r="I490" i="1"/>
  <c r="J486" i="1"/>
  <c r="J485" i="1" s="1"/>
  <c r="I486" i="1"/>
  <c r="J479" i="1"/>
  <c r="I479" i="1"/>
  <c r="J475" i="1"/>
  <c r="I475" i="1"/>
  <c r="J454" i="1"/>
  <c r="J453" i="1" s="1"/>
  <c r="I454" i="1"/>
  <c r="I453" i="1" s="1"/>
  <c r="J451" i="1"/>
  <c r="J450" i="1" s="1"/>
  <c r="I451" i="1"/>
  <c r="J230" i="1"/>
  <c r="I230" i="1"/>
  <c r="J236" i="1"/>
  <c r="I236" i="1"/>
  <c r="J232" i="1"/>
  <c r="I232" i="1"/>
  <c r="J330" i="1"/>
  <c r="J329" i="1" s="1"/>
  <c r="I330" i="1"/>
  <c r="I329" i="1" s="1"/>
  <c r="J317" i="1"/>
  <c r="J314" i="1"/>
  <c r="I317" i="1"/>
  <c r="I314" i="1"/>
  <c r="J377" i="1"/>
  <c r="J376" i="1" s="1"/>
  <c r="I377" i="1"/>
  <c r="I376" i="1" s="1"/>
  <c r="J358" i="1"/>
  <c r="I358" i="1"/>
  <c r="J361" i="1"/>
  <c r="I361" i="1"/>
  <c r="J389" i="1"/>
  <c r="I389" i="1"/>
  <c r="J247" i="1"/>
  <c r="I247" i="1"/>
  <c r="J251" i="1"/>
  <c r="I251" i="1"/>
  <c r="J434" i="1"/>
  <c r="I434" i="1"/>
  <c r="J437" i="1"/>
  <c r="I437" i="1"/>
  <c r="J393" i="1"/>
  <c r="I393" i="1"/>
  <c r="J385" i="1"/>
  <c r="J382" i="1"/>
  <c r="I379" i="1"/>
  <c r="I221" i="1" l="1"/>
  <c r="I450" i="1"/>
  <c r="I485" i="1"/>
  <c r="I262" i="1"/>
  <c r="I164" i="1"/>
  <c r="I225" i="1"/>
  <c r="I411" i="1"/>
  <c r="I214" i="1"/>
  <c r="J45" i="1"/>
  <c r="I55" i="1"/>
  <c r="I120" i="1"/>
  <c r="I134" i="1"/>
  <c r="I146" i="1"/>
  <c r="J99" i="1"/>
  <c r="I105" i="1"/>
  <c r="I153" i="1"/>
  <c r="J55" i="1"/>
  <c r="I139" i="1"/>
  <c r="J388" i="1"/>
  <c r="J280" i="1"/>
  <c r="I388" i="1"/>
  <c r="J341" i="1"/>
  <c r="J266" i="1"/>
  <c r="I159" i="1"/>
  <c r="J134" i="1"/>
  <c r="J146" i="1"/>
  <c r="I99" i="1"/>
  <c r="J105" i="1"/>
  <c r="J169" i="1"/>
  <c r="J139" i="1"/>
  <c r="I45" i="1"/>
  <c r="I357" i="1"/>
  <c r="J444" i="1"/>
  <c r="J357" i="1"/>
  <c r="I444" i="1"/>
  <c r="I169" i="1"/>
  <c r="J120" i="1"/>
  <c r="J159" i="1"/>
  <c r="I202" i="1"/>
  <c r="I246" i="1"/>
  <c r="I489" i="1"/>
  <c r="I503" i="1"/>
  <c r="I266" i="1"/>
  <c r="J332" i="1"/>
  <c r="J489" i="1"/>
  <c r="J426" i="1"/>
  <c r="J246" i="1"/>
  <c r="I426" i="1"/>
  <c r="I280" i="1"/>
  <c r="J183" i="1"/>
  <c r="I183" i="1"/>
  <c r="J202" i="1"/>
  <c r="J198" i="1" s="1"/>
  <c r="I341" i="1"/>
  <c r="I332" i="1"/>
  <c r="J379" i="1"/>
  <c r="J229" i="1"/>
  <c r="I313" i="1"/>
  <c r="J153" i="1"/>
  <c r="J503" i="1"/>
  <c r="I433" i="1"/>
  <c r="J433" i="1"/>
  <c r="I229" i="1"/>
  <c r="I474" i="1"/>
  <c r="J474" i="1"/>
  <c r="J313" i="1"/>
  <c r="I198" i="1" l="1"/>
  <c r="I98" i="1"/>
  <c r="J44" i="1"/>
  <c r="J168" i="1"/>
  <c r="I113" i="1"/>
  <c r="I44" i="1"/>
  <c r="J98" i="1"/>
  <c r="I168" i="1"/>
  <c r="J113" i="1"/>
  <c r="J220" i="1"/>
  <c r="I220" i="1"/>
  <c r="J449" i="1"/>
  <c r="I449" i="1"/>
  <c r="I356" i="1"/>
  <c r="J356" i="1"/>
  <c r="I43" i="1" l="1"/>
  <c r="J43" i="1"/>
  <c r="I41" i="1"/>
  <c r="I40" i="1"/>
  <c r="I35" i="1"/>
  <c r="I33" i="1"/>
  <c r="I32" i="1"/>
  <c r="I31" i="1"/>
  <c r="I30" i="1"/>
  <c r="I29" i="1"/>
  <c r="I28" i="1"/>
  <c r="I26" i="1"/>
  <c r="I24" i="1"/>
  <c r="I22" i="1"/>
  <c r="I21" i="1"/>
  <c r="I20" i="1"/>
  <c r="I19" i="1"/>
  <c r="I18" i="1"/>
  <c r="I17" i="1"/>
  <c r="I16" i="1"/>
  <c r="I15" i="1"/>
  <c r="I14" i="1"/>
  <c r="I13" i="1"/>
  <c r="I12" i="1"/>
  <c r="I6" i="1"/>
  <c r="S78" i="6"/>
  <c r="S77" i="6" s="1"/>
  <c r="S65" i="6"/>
  <c r="S53" i="6"/>
  <c r="S50" i="6"/>
  <c r="S48" i="6"/>
  <c r="S43" i="6"/>
  <c r="S40" i="6"/>
  <c r="S37" i="6"/>
  <c r="S30" i="6"/>
  <c r="S27" i="6"/>
  <c r="S20" i="6"/>
  <c r="S13" i="6"/>
  <c r="S12" i="6" s="1"/>
  <c r="S6" i="6"/>
  <c r="T78" i="6"/>
  <c r="T77" i="6" s="1"/>
  <c r="T65" i="6"/>
  <c r="T53" i="6"/>
  <c r="T50" i="6"/>
  <c r="T48" i="6"/>
  <c r="T43" i="6"/>
  <c r="T40" i="6"/>
  <c r="T34" i="6"/>
  <c r="T30" i="6"/>
  <c r="T27" i="6"/>
  <c r="T22" i="6"/>
  <c r="T20" i="6" s="1"/>
  <c r="T13" i="6"/>
  <c r="T12" i="6" s="1"/>
  <c r="T6" i="6"/>
  <c r="S10" i="6" l="1"/>
  <c r="S5" i="6" s="1"/>
  <c r="I569" i="1"/>
  <c r="S52" i="6"/>
  <c r="I27" i="1"/>
  <c r="I38" i="1"/>
  <c r="I10" i="1"/>
  <c r="T52" i="6"/>
  <c r="T10" i="6"/>
  <c r="T5" i="6" s="1"/>
  <c r="I25" i="1" l="1"/>
  <c r="I23" i="1" l="1"/>
  <c r="U5" i="6"/>
  <c r="V5" i="6"/>
  <c r="J6" i="1"/>
  <c r="J5" i="1" s="1"/>
  <c r="I5" i="1" l="1"/>
  <c r="I568" i="1" s="1"/>
  <c r="J511" i="1"/>
  <c r="J559" i="1" s="1"/>
  <c r="J566" i="1"/>
  <c r="Q12" i="6"/>
  <c r="R12" i="6"/>
  <c r="P12" i="6"/>
  <c r="J82" i="6"/>
  <c r="F82" i="6"/>
  <c r="F80" i="6"/>
  <c r="R78" i="6"/>
  <c r="R77" i="6" s="1"/>
  <c r="Q78" i="6"/>
  <c r="Q77" i="6" s="1"/>
  <c r="P78" i="6"/>
  <c r="P77" i="6" s="1"/>
  <c r="O78" i="6"/>
  <c r="O77" i="6" s="1"/>
  <c r="N78" i="6"/>
  <c r="L78" i="6"/>
  <c r="L77" i="6" s="1"/>
  <c r="K78" i="6"/>
  <c r="H78" i="6"/>
  <c r="J78" i="6" s="1"/>
  <c r="G78" i="6"/>
  <c r="G77" i="6" s="1"/>
  <c r="E78" i="6"/>
  <c r="F78" i="6" s="1"/>
  <c r="N77" i="6"/>
  <c r="M77" i="6"/>
  <c r="K77" i="6"/>
  <c r="I77" i="6"/>
  <c r="J72" i="6"/>
  <c r="F72" i="6"/>
  <c r="J71" i="6"/>
  <c r="F70" i="6"/>
  <c r="J69" i="6"/>
  <c r="F68" i="6"/>
  <c r="J67" i="6"/>
  <c r="F67" i="6"/>
  <c r="J66" i="6"/>
  <c r="R65" i="6"/>
  <c r="Q65" i="6"/>
  <c r="P65" i="6"/>
  <c r="O65" i="6"/>
  <c r="N65" i="6"/>
  <c r="L65" i="6"/>
  <c r="K65" i="6"/>
  <c r="K53" i="6" s="1"/>
  <c r="K52" i="6" s="1"/>
  <c r="I65" i="6"/>
  <c r="H65" i="6"/>
  <c r="G65" i="6"/>
  <c r="E65" i="6"/>
  <c r="D65" i="6"/>
  <c r="J58" i="6"/>
  <c r="J56" i="6"/>
  <c r="F54" i="6"/>
  <c r="R53" i="6"/>
  <c r="Q53" i="6"/>
  <c r="P53" i="6"/>
  <c r="O53" i="6"/>
  <c r="N53" i="6"/>
  <c r="L53" i="6"/>
  <c r="I53" i="6"/>
  <c r="H53" i="6"/>
  <c r="G53" i="6"/>
  <c r="E53" i="6"/>
  <c r="D53" i="6"/>
  <c r="M52" i="6"/>
  <c r="F52" i="6"/>
  <c r="F49" i="6"/>
  <c r="R48" i="6"/>
  <c r="Q48" i="6"/>
  <c r="P48" i="6"/>
  <c r="O48" i="6"/>
  <c r="N48" i="6"/>
  <c r="L48" i="6"/>
  <c r="J48" i="6"/>
  <c r="H48" i="6"/>
  <c r="G48" i="6"/>
  <c r="R43" i="6"/>
  <c r="Q43" i="6"/>
  <c r="P43" i="6"/>
  <c r="O43" i="6"/>
  <c r="N43" i="6"/>
  <c r="L43" i="6"/>
  <c r="K43" i="6"/>
  <c r="J43" i="6"/>
  <c r="I43" i="6"/>
  <c r="H43" i="6"/>
  <c r="G43" i="6"/>
  <c r="F43" i="6"/>
  <c r="E43" i="6"/>
  <c r="R40" i="6"/>
  <c r="Q40" i="6"/>
  <c r="P40" i="6"/>
  <c r="O40" i="6"/>
  <c r="N40" i="6"/>
  <c r="L40" i="6"/>
  <c r="K40" i="6"/>
  <c r="J40" i="6"/>
  <c r="H40" i="6"/>
  <c r="G40" i="6"/>
  <c r="F40" i="6"/>
  <c r="E40" i="6"/>
  <c r="J37" i="6"/>
  <c r="J33" i="6"/>
  <c r="J30" i="6" s="1"/>
  <c r="F33" i="6"/>
  <c r="F31" i="6"/>
  <c r="R30" i="6"/>
  <c r="Q30" i="6"/>
  <c r="P30" i="6"/>
  <c r="O30" i="6"/>
  <c r="N30" i="6"/>
  <c r="L30" i="6"/>
  <c r="K30" i="6"/>
  <c r="I30" i="6"/>
  <c r="H30" i="6"/>
  <c r="G30" i="6"/>
  <c r="E30" i="6"/>
  <c r="D30" i="6"/>
  <c r="C30" i="6"/>
  <c r="B30" i="6"/>
  <c r="J28" i="6"/>
  <c r="J27" i="6" s="1"/>
  <c r="F28" i="6"/>
  <c r="R27" i="6"/>
  <c r="Q27" i="6"/>
  <c r="P27" i="6"/>
  <c r="O27" i="6"/>
  <c r="N27" i="6"/>
  <c r="L27" i="6"/>
  <c r="K27" i="6"/>
  <c r="I27" i="6"/>
  <c r="H27" i="6"/>
  <c r="E27" i="6"/>
  <c r="F25" i="6"/>
  <c r="R20" i="6"/>
  <c r="Q20" i="6"/>
  <c r="P20" i="6"/>
  <c r="O20" i="6"/>
  <c r="N20" i="6"/>
  <c r="L20" i="6"/>
  <c r="K20" i="6"/>
  <c r="J20" i="6"/>
  <c r="I20" i="6"/>
  <c r="H20" i="6"/>
  <c r="G20" i="6"/>
  <c r="E20" i="6"/>
  <c r="F20" i="6" s="1"/>
  <c r="F19" i="6"/>
  <c r="J18" i="6"/>
  <c r="J17" i="6"/>
  <c r="O12" i="6"/>
  <c r="N12" i="6"/>
  <c r="L12" i="6"/>
  <c r="K12" i="6"/>
  <c r="I12" i="6"/>
  <c r="H12" i="6"/>
  <c r="G12" i="6"/>
  <c r="E12" i="6"/>
  <c r="F12" i="6" s="1"/>
  <c r="F9" i="6" s="1"/>
  <c r="M10" i="6"/>
  <c r="J8" i="6"/>
  <c r="J7" i="6"/>
  <c r="R6" i="6"/>
  <c r="Q6" i="6"/>
  <c r="P6" i="6"/>
  <c r="O6" i="6"/>
  <c r="N6" i="6"/>
  <c r="L6" i="6"/>
  <c r="K6" i="6"/>
  <c r="I6" i="6"/>
  <c r="H6" i="6"/>
  <c r="G6" i="6"/>
  <c r="E6" i="6"/>
  <c r="F4" i="6"/>
  <c r="F3" i="6"/>
  <c r="G560" i="1"/>
  <c r="G553" i="1"/>
  <c r="G540" i="1"/>
  <c r="G514" i="1"/>
  <c r="G509" i="1"/>
  <c r="G508" i="1" s="1"/>
  <c r="G506" i="1"/>
  <c r="G504" i="1"/>
  <c r="G500" i="1"/>
  <c r="G499" i="1" s="1"/>
  <c r="G497" i="1"/>
  <c r="G490" i="1"/>
  <c r="G486" i="1"/>
  <c r="G485" i="1" s="1"/>
  <c r="G479" i="1"/>
  <c r="G475" i="1"/>
  <c r="G454" i="1"/>
  <c r="G453" i="1" s="1"/>
  <c r="G451" i="1"/>
  <c r="G450" i="1" s="1"/>
  <c r="G447" i="1"/>
  <c r="G445" i="1"/>
  <c r="G437" i="1"/>
  <c r="G434" i="1"/>
  <c r="G430" i="1"/>
  <c r="G427" i="1"/>
  <c r="G412" i="1"/>
  <c r="G411" i="1" s="1"/>
  <c r="G409" i="1"/>
  <c r="G408" i="1" s="1"/>
  <c r="G406" i="1"/>
  <c r="G405" i="1" s="1"/>
  <c r="G393" i="1"/>
  <c r="G389" i="1"/>
  <c r="G385" i="1"/>
  <c r="G382" i="1"/>
  <c r="G380" i="1"/>
  <c r="G377" i="1"/>
  <c r="G376" i="1" s="1"/>
  <c r="G361" i="1"/>
  <c r="G358" i="1"/>
  <c r="G345" i="1"/>
  <c r="G342" i="1"/>
  <c r="G338" i="1"/>
  <c r="G333" i="1"/>
  <c r="G330" i="1"/>
  <c r="G329" i="1" s="1"/>
  <c r="G317" i="1"/>
  <c r="G314" i="1"/>
  <c r="G284" i="1"/>
  <c r="G281" i="1"/>
  <c r="G270" i="1"/>
  <c r="G267" i="1"/>
  <c r="G263" i="1"/>
  <c r="G262" i="1" s="1"/>
  <c r="G251" i="1"/>
  <c r="G247" i="1"/>
  <c r="G236" i="1"/>
  <c r="G232" i="1"/>
  <c r="G230" i="1"/>
  <c r="G226" i="1"/>
  <c r="G225" i="1" s="1"/>
  <c r="G222" i="1"/>
  <c r="G221" i="1" s="1"/>
  <c r="G216" i="1"/>
  <c r="G215" i="1" s="1"/>
  <c r="G214" i="1" s="1"/>
  <c r="G206" i="1"/>
  <c r="G203" i="1"/>
  <c r="G200" i="1"/>
  <c r="G199" i="1" s="1"/>
  <c r="G193" i="1"/>
  <c r="G187" i="1"/>
  <c r="G184" i="1"/>
  <c r="G172" i="1"/>
  <c r="G170" i="1"/>
  <c r="G165" i="1"/>
  <c r="G164" i="1" s="1"/>
  <c r="G162" i="1"/>
  <c r="G160" i="1"/>
  <c r="G157" i="1"/>
  <c r="G154" i="1"/>
  <c r="G150" i="1"/>
  <c r="G147" i="1"/>
  <c r="G143" i="1"/>
  <c r="G140" i="1"/>
  <c r="G137" i="1"/>
  <c r="G135" i="1"/>
  <c r="G132" i="1"/>
  <c r="G124" i="1"/>
  <c r="G121" i="1"/>
  <c r="G118" i="1"/>
  <c r="G115" i="1"/>
  <c r="G109" i="1"/>
  <c r="G106" i="1"/>
  <c r="G103" i="1"/>
  <c r="G100" i="1"/>
  <c r="G83" i="1"/>
  <c r="G80" i="1"/>
  <c r="G73" i="1"/>
  <c r="G63" i="1"/>
  <c r="G56" i="1"/>
  <c r="G51" i="1"/>
  <c r="G47" i="1"/>
  <c r="G38" i="1"/>
  <c r="G27" i="1"/>
  <c r="G25" i="1" s="1"/>
  <c r="G23" i="1" s="1"/>
  <c r="G10" i="1"/>
  <c r="G6" i="1"/>
  <c r="H229" i="1"/>
  <c r="H22" i="1"/>
  <c r="H540" i="1"/>
  <c r="F560" i="1"/>
  <c r="H560" i="1"/>
  <c r="F514" i="1"/>
  <c r="H514" i="1"/>
  <c r="H512" i="1" s="1"/>
  <c r="H388" i="1"/>
  <c r="H405" i="1"/>
  <c r="H379" i="1"/>
  <c r="H25" i="1"/>
  <c r="H23" i="1" s="1"/>
  <c r="H38" i="1"/>
  <c r="F38" i="1"/>
  <c r="F6" i="1"/>
  <c r="H6" i="1"/>
  <c r="H376" i="1"/>
  <c r="H280" i="1"/>
  <c r="H266" i="1"/>
  <c r="H45" i="1"/>
  <c r="H55" i="1"/>
  <c r="H79" i="1"/>
  <c r="H99" i="1"/>
  <c r="H105" i="1"/>
  <c r="H114" i="1"/>
  <c r="H120" i="1"/>
  <c r="H134" i="1"/>
  <c r="H139" i="1"/>
  <c r="H146" i="1"/>
  <c r="H153" i="1"/>
  <c r="H159" i="1"/>
  <c r="H164" i="1"/>
  <c r="H169" i="1"/>
  <c r="H183" i="1"/>
  <c r="H199" i="1"/>
  <c r="H202" i="1"/>
  <c r="H215" i="1"/>
  <c r="H214" i="1" s="1"/>
  <c r="H221" i="1"/>
  <c r="H225" i="1"/>
  <c r="H262" i="1"/>
  <c r="H246" i="1"/>
  <c r="H313" i="1"/>
  <c r="H329" i="1"/>
  <c r="H332" i="1"/>
  <c r="H341" i="1"/>
  <c r="H408" i="1"/>
  <c r="H411" i="1"/>
  <c r="H426" i="1"/>
  <c r="H433" i="1"/>
  <c r="H444" i="1"/>
  <c r="H450" i="1"/>
  <c r="H453" i="1"/>
  <c r="H508" i="1"/>
  <c r="H499" i="1"/>
  <c r="H485" i="1"/>
  <c r="H474" i="1"/>
  <c r="H489" i="1"/>
  <c r="H503" i="1"/>
  <c r="F361" i="1"/>
  <c r="H357" i="1"/>
  <c r="F358" i="1"/>
  <c r="F553" i="1"/>
  <c r="F27" i="1"/>
  <c r="F25" i="1" s="1"/>
  <c r="F23" i="1" s="1"/>
  <c r="E27" i="1"/>
  <c r="E25" i="1" s="1"/>
  <c r="E23" i="1" s="1"/>
  <c r="E514" i="1"/>
  <c r="E393" i="1"/>
  <c r="E361" i="1"/>
  <c r="F406" i="1"/>
  <c r="F405" i="1" s="1"/>
  <c r="E406" i="1"/>
  <c r="E405" i="1" s="1"/>
  <c r="F376" i="1"/>
  <c r="E377" i="1"/>
  <c r="E376" i="1" s="1"/>
  <c r="F506" i="1"/>
  <c r="F504" i="1"/>
  <c r="F497" i="1"/>
  <c r="F490" i="1"/>
  <c r="F486" i="1"/>
  <c r="F485" i="1" s="1"/>
  <c r="F475" i="1"/>
  <c r="F479" i="1"/>
  <c r="F454" i="1"/>
  <c r="F453" i="1" s="1"/>
  <c r="F451" i="1"/>
  <c r="F450" i="1" s="1"/>
  <c r="F445" i="1"/>
  <c r="F447" i="1"/>
  <c r="F409" i="1"/>
  <c r="F408" i="1" s="1"/>
  <c r="F412" i="1"/>
  <c r="F411" i="1" s="1"/>
  <c r="E427" i="1"/>
  <c r="E430" i="1"/>
  <c r="E412" i="1"/>
  <c r="E411" i="1" s="1"/>
  <c r="F427" i="1"/>
  <c r="F430" i="1"/>
  <c r="F389" i="1"/>
  <c r="F393" i="1"/>
  <c r="F385" i="1"/>
  <c r="F382" i="1"/>
  <c r="F380" i="1"/>
  <c r="F345" i="1"/>
  <c r="F342" i="1"/>
  <c r="F338" i="1"/>
  <c r="F333" i="1"/>
  <c r="F330" i="1"/>
  <c r="F329" i="1" s="1"/>
  <c r="F317" i="1"/>
  <c r="F314" i="1"/>
  <c r="F281" i="1"/>
  <c r="F284" i="1"/>
  <c r="F267" i="1"/>
  <c r="F270" i="1"/>
  <c r="F263" i="1"/>
  <c r="F262" i="1" s="1"/>
  <c r="F247" i="1"/>
  <c r="F251" i="1"/>
  <c r="F230" i="1"/>
  <c r="F232" i="1"/>
  <c r="F236" i="1"/>
  <c r="F226" i="1"/>
  <c r="F225" i="1" s="1"/>
  <c r="F222" i="1"/>
  <c r="F221" i="1" s="1"/>
  <c r="F216" i="1"/>
  <c r="F215" i="1" s="1"/>
  <c r="F214" i="1" s="1"/>
  <c r="F203" i="1"/>
  <c r="F206" i="1"/>
  <c r="F200" i="1"/>
  <c r="F199" i="1" s="1"/>
  <c r="F196" i="1"/>
  <c r="F193" i="1" s="1"/>
  <c r="F184" i="1"/>
  <c r="F187" i="1"/>
  <c r="F170" i="1"/>
  <c r="F172" i="1"/>
  <c r="F160" i="1"/>
  <c r="F159" i="1" s="1"/>
  <c r="E160" i="1"/>
  <c r="E159" i="1" s="1"/>
  <c r="F154" i="1"/>
  <c r="F157" i="1"/>
  <c r="F150" i="1"/>
  <c r="F147" i="1"/>
  <c r="F140" i="1"/>
  <c r="F143" i="1"/>
  <c r="F135" i="1"/>
  <c r="F137" i="1"/>
  <c r="F132" i="1"/>
  <c r="F124" i="1"/>
  <c r="F121" i="1"/>
  <c r="F115" i="1"/>
  <c r="F118" i="1"/>
  <c r="F109" i="1"/>
  <c r="F106" i="1"/>
  <c r="F103" i="1"/>
  <c r="F100" i="1"/>
  <c r="F73" i="1"/>
  <c r="F63" i="1"/>
  <c r="F56" i="1"/>
  <c r="F51" i="1"/>
  <c r="F47" i="1"/>
  <c r="F10" i="1"/>
  <c r="E560" i="1"/>
  <c r="E553" i="1"/>
  <c r="E506" i="1"/>
  <c r="E504" i="1"/>
  <c r="E497" i="1"/>
  <c r="E490" i="1"/>
  <c r="E486" i="1"/>
  <c r="E485" i="1" s="1"/>
  <c r="E479" i="1"/>
  <c r="E475" i="1"/>
  <c r="E454" i="1"/>
  <c r="E453" i="1" s="1"/>
  <c r="E451" i="1"/>
  <c r="E450" i="1" s="1"/>
  <c r="E447" i="1"/>
  <c r="E445" i="1"/>
  <c r="E409" i="1"/>
  <c r="E408" i="1" s="1"/>
  <c r="E389" i="1"/>
  <c r="E385" i="1"/>
  <c r="E382" i="1"/>
  <c r="E380" i="1"/>
  <c r="E358" i="1"/>
  <c r="E345" i="1"/>
  <c r="E342" i="1"/>
  <c r="E338" i="1"/>
  <c r="E333" i="1"/>
  <c r="E330" i="1"/>
  <c r="E329" i="1" s="1"/>
  <c r="E317" i="1"/>
  <c r="E314" i="1"/>
  <c r="E284" i="1"/>
  <c r="E281" i="1"/>
  <c r="E270" i="1"/>
  <c r="E267" i="1"/>
  <c r="E263" i="1"/>
  <c r="E262" i="1" s="1"/>
  <c r="E251" i="1"/>
  <c r="E247" i="1"/>
  <c r="E236" i="1"/>
  <c r="E232" i="1"/>
  <c r="E230" i="1"/>
  <c r="E226" i="1"/>
  <c r="E225" i="1" s="1"/>
  <c r="E222" i="1"/>
  <c r="E221" i="1" s="1"/>
  <c r="E216" i="1"/>
  <c r="E215" i="1" s="1"/>
  <c r="E214" i="1" s="1"/>
  <c r="E206" i="1"/>
  <c r="E203" i="1"/>
  <c r="E200" i="1"/>
  <c r="E199" i="1" s="1"/>
  <c r="E196" i="1"/>
  <c r="E193" i="1" s="1"/>
  <c r="E187" i="1"/>
  <c r="E184" i="1"/>
  <c r="E172" i="1"/>
  <c r="E170" i="1"/>
  <c r="E157" i="1"/>
  <c r="E154" i="1"/>
  <c r="E150" i="1"/>
  <c r="E147" i="1"/>
  <c r="E143" i="1"/>
  <c r="E140" i="1"/>
  <c r="E137" i="1"/>
  <c r="E135" i="1"/>
  <c r="E132" i="1"/>
  <c r="E124" i="1"/>
  <c r="E121" i="1"/>
  <c r="E118" i="1"/>
  <c r="E115" i="1"/>
  <c r="E109" i="1"/>
  <c r="E106" i="1"/>
  <c r="E103" i="1"/>
  <c r="E100" i="1"/>
  <c r="E73" i="1"/>
  <c r="E63" i="1"/>
  <c r="E56" i="1"/>
  <c r="E51" i="1"/>
  <c r="E47" i="1"/>
  <c r="E38" i="1"/>
  <c r="E10" i="1"/>
  <c r="E6" i="1"/>
  <c r="H565" i="1"/>
  <c r="F565" i="1"/>
  <c r="I566" i="1" l="1"/>
  <c r="I511" i="1"/>
  <c r="R52" i="6"/>
  <c r="G388" i="1"/>
  <c r="E489" i="1"/>
  <c r="G45" i="1"/>
  <c r="M5" i="6"/>
  <c r="H44" i="1"/>
  <c r="P52" i="6"/>
  <c r="Q52" i="6"/>
  <c r="F169" i="1"/>
  <c r="F229" i="1"/>
  <c r="F280" i="1"/>
  <c r="H10" i="6"/>
  <c r="G10" i="6"/>
  <c r="L10" i="6"/>
  <c r="L5" i="6" s="1"/>
  <c r="E229" i="1"/>
  <c r="F45" i="1"/>
  <c r="H168" i="1"/>
  <c r="E139" i="1"/>
  <c r="F146" i="1"/>
  <c r="F183" i="1"/>
  <c r="F341" i="1"/>
  <c r="F444" i="1"/>
  <c r="G105" i="1"/>
  <c r="G183" i="1"/>
  <c r="G341" i="1"/>
  <c r="E357" i="1"/>
  <c r="E388" i="1"/>
  <c r="F99" i="1"/>
  <c r="H449" i="1"/>
  <c r="K10" i="6"/>
  <c r="K5" i="6" s="1"/>
  <c r="Q10" i="6"/>
  <c r="Q5" i="6" s="1"/>
  <c r="H52" i="6"/>
  <c r="N52" i="6"/>
  <c r="O52" i="6"/>
  <c r="O10" i="6"/>
  <c r="I10" i="6"/>
  <c r="R10" i="6"/>
  <c r="R5" i="6" s="1"/>
  <c r="G139" i="1"/>
  <c r="G52" i="6"/>
  <c r="G5" i="6" s="1"/>
  <c r="L52" i="6"/>
  <c r="N10" i="6"/>
  <c r="N5" i="6" s="1"/>
  <c r="H77" i="6"/>
  <c r="H5" i="6" s="1"/>
  <c r="G146" i="1"/>
  <c r="E105" i="1"/>
  <c r="E114" i="1"/>
  <c r="E120" i="1"/>
  <c r="E266" i="1"/>
  <c r="E280" i="1"/>
  <c r="E313" i="1"/>
  <c r="E503" i="1"/>
  <c r="F313" i="1"/>
  <c r="F388" i="1"/>
  <c r="F246" i="1"/>
  <c r="I52" i="6"/>
  <c r="J77" i="6"/>
  <c r="F357" i="1"/>
  <c r="P10" i="6"/>
  <c r="J65" i="6"/>
  <c r="F2" i="6"/>
  <c r="J12" i="6"/>
  <c r="J10" i="6" s="1"/>
  <c r="J6" i="6"/>
  <c r="J53" i="6"/>
  <c r="F65" i="6"/>
  <c r="F57" i="6" s="1"/>
  <c r="G229" i="1"/>
  <c r="F17" i="6"/>
  <c r="E5" i="1"/>
  <c r="E45" i="1"/>
  <c r="E55" i="1"/>
  <c r="E134" i="1"/>
  <c r="E146" i="1"/>
  <c r="E153" i="1"/>
  <c r="E169" i="1"/>
  <c r="E183" i="1"/>
  <c r="E246" i="1"/>
  <c r="E332" i="1"/>
  <c r="E341" i="1"/>
  <c r="E347" i="1"/>
  <c r="E444" i="1"/>
  <c r="E474" i="1"/>
  <c r="H113" i="1"/>
  <c r="G159" i="1"/>
  <c r="G202" i="1"/>
  <c r="G198" i="1" s="1"/>
  <c r="G266" i="1"/>
  <c r="G332" i="1"/>
  <c r="G357" i="1"/>
  <c r="G347" i="1"/>
  <c r="G379" i="1"/>
  <c r="G433" i="1"/>
  <c r="G444" i="1"/>
  <c r="G503" i="1"/>
  <c r="H198" i="1"/>
  <c r="F474" i="1"/>
  <c r="F489" i="1"/>
  <c r="H98" i="1"/>
  <c r="G280" i="1"/>
  <c r="F512" i="1"/>
  <c r="G134" i="1"/>
  <c r="G426" i="1"/>
  <c r="G474" i="1"/>
  <c r="G512" i="1"/>
  <c r="E202" i="1"/>
  <c r="E198" i="1" s="1"/>
  <c r="F114" i="1"/>
  <c r="F120" i="1"/>
  <c r="F139" i="1"/>
  <c r="F153" i="1"/>
  <c r="E512" i="1"/>
  <c r="G313" i="1"/>
  <c r="E379" i="1"/>
  <c r="F134" i="1"/>
  <c r="F202" i="1"/>
  <c r="F198" i="1" s="1"/>
  <c r="F266" i="1"/>
  <c r="F332" i="1"/>
  <c r="F347" i="1"/>
  <c r="F379" i="1"/>
  <c r="F426" i="1"/>
  <c r="E426" i="1"/>
  <c r="F503" i="1"/>
  <c r="H356" i="1"/>
  <c r="H220" i="1"/>
  <c r="G114" i="1"/>
  <c r="G120" i="1"/>
  <c r="G153" i="1"/>
  <c r="G169" i="1"/>
  <c r="G246" i="1"/>
  <c r="G489" i="1"/>
  <c r="F105" i="1"/>
  <c r="E99" i="1"/>
  <c r="G99" i="1"/>
  <c r="G79" i="1"/>
  <c r="G55" i="1"/>
  <c r="F55" i="1"/>
  <c r="H5" i="1"/>
  <c r="F5" i="1"/>
  <c r="G5" i="1"/>
  <c r="I559" i="1" l="1"/>
  <c r="G168" i="1"/>
  <c r="F168" i="1"/>
  <c r="G98" i="1"/>
  <c r="F44" i="1"/>
  <c r="E168" i="1"/>
  <c r="P5" i="6"/>
  <c r="O5" i="6"/>
  <c r="E449" i="1"/>
  <c r="E220" i="1"/>
  <c r="J52" i="6"/>
  <c r="J5" i="6" s="1"/>
  <c r="I5" i="6"/>
  <c r="E113" i="1"/>
  <c r="F98" i="1"/>
  <c r="E98" i="1"/>
  <c r="E44" i="1"/>
  <c r="G356" i="1"/>
  <c r="F356" i="1"/>
  <c r="G220" i="1"/>
  <c r="G113" i="1"/>
  <c r="H43" i="1"/>
  <c r="H566" i="1" s="1"/>
  <c r="F449" i="1"/>
  <c r="G449" i="1"/>
  <c r="E356" i="1"/>
  <c r="F220" i="1"/>
  <c r="F113" i="1"/>
  <c r="G44" i="1"/>
  <c r="H511" i="1" l="1"/>
  <c r="H559" i="1" s="1"/>
  <c r="E43" i="1"/>
  <c r="E511" i="1" s="1"/>
  <c r="E559" i="1" s="1"/>
  <c r="G43" i="1"/>
  <c r="G566" i="1" s="1"/>
  <c r="F43" i="1"/>
  <c r="F566" i="1" s="1"/>
  <c r="E566" i="1" l="1"/>
  <c r="G511" i="1"/>
  <c r="G559" i="1" s="1"/>
  <c r="F511" i="1"/>
  <c r="F5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Liia</author>
    <author>Liia Saaremäel</author>
  </authors>
  <commentList>
    <comment ref="K1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Liia:</t>
        </r>
        <r>
          <rPr>
            <sz val="9"/>
            <color indexed="81"/>
            <rFont val="Tahoma"/>
            <family val="2"/>
            <charset val="186"/>
          </rPr>
          <t xml:space="preserve">
kinnistute DP-d ja kuulutused</t>
        </r>
      </text>
    </comment>
    <comment ref="O144" authorId="1" shapeId="0" xr:uid="{00000000-0006-0000-0000-000002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riigilt 89514.-
avalike alade puhastusele 25000.- ja teedele 64514
</t>
        </r>
      </text>
    </comment>
    <comment ref="J175" authorId="1" shapeId="0" xr:uid="{00000000-0006-0000-0000-000003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tegeliku kululiik 506 maksud 
</t>
        </r>
      </text>
    </comment>
    <comment ref="O220" authorId="1" shapeId="0" xr:uid="{00000000-0006-0000-0000-000004000000}">
      <text>
        <r>
          <rPr>
            <b/>
            <sz val="9"/>
            <color indexed="81"/>
            <rFont val="Segoe UI"/>
            <charset val="1"/>
          </rPr>
          <t xml:space="preserve">Liia Saaremäel:
Muusikakool liigub hariduse alla TA 09
</t>
        </r>
      </text>
    </comment>
    <comment ref="M223" authorId="1" shapeId="0" xr:uid="{00000000-0006-0000-0000-000005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Saaremaa Spordikool 77,76*12=933,12
</t>
        </r>
      </text>
    </comment>
    <comment ref="O223" authorId="1" shapeId="0" xr:uid="{00000000-0006-0000-0000-000006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Saaremaa Spordikool 77,76*12=933,12
</t>
        </r>
      </text>
    </comment>
    <comment ref="M224" authorId="1" shapeId="0" xr:uid="{00000000-0006-0000-0000-000007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Kuressaare LV 50*12=600.- (Grubnik)
Leisi Spordiselts 30*12=360
</t>
        </r>
      </text>
    </comment>
    <comment ref="O224" authorId="1" shapeId="0" xr:uid="{00000000-0006-0000-0000-000008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Kuressaare LV 50*12=600.- (Grubnik)
Leisi Spordiselts 30*12=360
</t>
        </r>
      </text>
    </comment>
    <comment ref="M227" authorId="1" shapeId="0" xr:uid="{00000000-0006-0000-0000-000009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Orissaare MK 2014,74*12=24176,88
Kuressaare MK 140*12=1680.-</t>
        </r>
      </text>
    </comment>
    <comment ref="O227" authorId="1" shapeId="0" xr:uid="{00000000-0006-0000-0000-00000A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Orissaare MK 2014,74*12=24176,88
Kuressaare MK 140*12=1680.-</t>
        </r>
      </text>
    </comment>
    <comment ref="M288" authorId="1" shapeId="0" xr:uid="{00000000-0006-0000-0000-00000B000000}">
      <text>
        <r>
          <rPr>
            <b/>
            <sz val="9"/>
            <color indexed="81"/>
            <rFont val="Segoe UI"/>
            <charset val="1"/>
          </rPr>
          <t>Liia Saaremäel:</t>
        </r>
        <r>
          <rPr>
            <sz val="9"/>
            <color indexed="81"/>
            <rFont val="Segoe UI"/>
            <charset val="1"/>
          </rPr>
          <t xml:space="preserve">
invapanduse valmistamine ja paigaldus 1596.-</t>
        </r>
      </text>
    </comment>
    <comment ref="O288" authorId="1" shapeId="0" xr:uid="{00000000-0006-0000-0000-00000C000000}">
      <text>
        <r>
          <rPr>
            <b/>
            <sz val="9"/>
            <color indexed="81"/>
            <rFont val="Segoe UI"/>
            <charset val="1"/>
          </rPr>
          <t>Liia Saaremäel:</t>
        </r>
        <r>
          <rPr>
            <sz val="9"/>
            <color indexed="81"/>
            <rFont val="Segoe UI"/>
            <charset val="1"/>
          </rPr>
          <t xml:space="preserve">
invapanduse valmistamine ja paigaldus 1596.-</t>
        </r>
      </text>
    </comment>
    <comment ref="I339" authorId="1" shapeId="0" xr:uid="{00000000-0006-0000-0000-00000D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Põhjarannikuselts</t>
        </r>
      </text>
    </comment>
    <comment ref="I354" authorId="1" shapeId="0" xr:uid="{00000000-0006-0000-0000-00000E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Põhjarannikuselts</t>
        </r>
      </text>
    </comment>
    <comment ref="M423" authorId="1" shapeId="0" xr:uid="{00000000-0006-0000-0000-00000F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Orissaare MK 2014,74*12=24176,88
Kuressaare MK 140*12=1680.-</t>
        </r>
      </text>
    </comment>
    <comment ref="O423" authorId="1" shapeId="0" xr:uid="{00000000-0006-0000-0000-000010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Orissaare MK 2014,74*12=24176,88
Kuressaare MK 140*12=1680.-</t>
        </r>
      </text>
    </comment>
    <comment ref="O492" authorId="1" shapeId="0" xr:uid="{00000000-0006-0000-0000-000011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311.- eelmise aasta kasutamata jääk (08.12.2016)</t>
        </r>
      </text>
    </comment>
    <comment ref="L516" authorId="1" shapeId="0" xr:uid="{00000000-0006-0000-0000-000012000000}">
      <text>
        <r>
          <rPr>
            <b/>
            <sz val="9"/>
            <color indexed="81"/>
            <rFont val="Segoe UI"/>
            <charset val="1"/>
          </rPr>
          <t>Liia Saaremäel:</t>
        </r>
        <r>
          <rPr>
            <sz val="9"/>
            <color indexed="81"/>
            <rFont val="Segoe UI"/>
            <charset val="1"/>
          </rPr>
          <t xml:space="preserve">
Maleva maaüksus</t>
        </r>
      </text>
    </comment>
    <comment ref="L518" authorId="1" shapeId="0" xr:uid="{00000000-0006-0000-0000-000013000000}">
      <text>
        <r>
          <rPr>
            <b/>
            <sz val="9"/>
            <color indexed="81"/>
            <rFont val="Segoe UI"/>
            <charset val="1"/>
          </rPr>
          <t>Liia Saaremäel:</t>
        </r>
        <r>
          <rPr>
            <sz val="9"/>
            <color indexed="81"/>
            <rFont val="Segoe UI"/>
            <charset val="1"/>
          </rPr>
          <t xml:space="preserve">
katlamaja seade</t>
        </r>
      </text>
    </comment>
    <comment ref="L525" authorId="1" shapeId="0" xr:uid="{00000000-0006-0000-0000-000014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mahuti ja paigaldus</t>
        </r>
      </text>
    </comment>
    <comment ref="L526" authorId="1" shapeId="0" xr:uid="{00000000-0006-0000-0000-000015000000}">
      <text>
        <r>
          <rPr>
            <b/>
            <sz val="9"/>
            <color indexed="81"/>
            <rFont val="Segoe UI"/>
            <charset val="1"/>
          </rPr>
          <t>Liia Saaremäel:</t>
        </r>
        <r>
          <rPr>
            <sz val="9"/>
            <color indexed="81"/>
            <rFont val="Segoe UI"/>
            <charset val="1"/>
          </rPr>
          <t xml:space="preserve">
skatepark</t>
        </r>
      </text>
    </comment>
    <comment ref="L527" authorId="1" shapeId="0" xr:uid="{00000000-0006-0000-0000-000016000000}">
      <text>
        <r>
          <rPr>
            <b/>
            <sz val="9"/>
            <color indexed="81"/>
            <rFont val="Segoe UI"/>
            <charset val="1"/>
          </rPr>
          <t>Liia Saaremäel:</t>
        </r>
        <r>
          <rPr>
            <sz val="9"/>
            <color indexed="81"/>
            <rFont val="Segoe UI"/>
            <charset val="1"/>
          </rPr>
          <t xml:space="preserve">
 ahjud 2990 ja laululava 90246,52
</t>
        </r>
      </text>
    </comment>
    <comment ref="L529" authorId="1" shapeId="0" xr:uid="{00000000-0006-0000-0000-000017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sh parkla WC ja värava remont </t>
        </r>
      </text>
    </comment>
    <comment ref="L532" authorId="1" shapeId="0" xr:uid="{00000000-0006-0000-0000-000018000000}">
      <text>
        <r>
          <rPr>
            <b/>
            <sz val="9"/>
            <color indexed="81"/>
            <rFont val="Segoe UI"/>
            <charset val="1"/>
          </rPr>
          <t>Liia Saaremäel:</t>
        </r>
        <r>
          <rPr>
            <sz val="9"/>
            <color indexed="81"/>
            <rFont val="Segoe UI"/>
            <charset val="1"/>
          </rPr>
          <t xml:space="preserve">
köögi reniv.41836,80 mööbel 8548,80 ja aiamaja 3875,63
</t>
        </r>
      </text>
    </comment>
    <comment ref="L533" authorId="1" shapeId="0" xr:uid="{00000000-0006-0000-0000-000019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lauad toolid 4274,28 SPH rõdu 2825,84 rahvapillide kmpl 2000</t>
        </r>
      </text>
    </comment>
    <comment ref="I536" authorId="1" shapeId="0" xr:uid="{00000000-0006-0000-0000-00001A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spordihalli põranda parendus</t>
        </r>
      </text>
    </comment>
    <comment ref="L536" authorId="1" shapeId="0" xr:uid="{00000000-0006-0000-0000-00001B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perearstikeskus</t>
        </r>
      </text>
    </comment>
    <comment ref="J543" authorId="1" shapeId="0" xr:uid="{00000000-0006-0000-0000-00001C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EAS tagasinõue hooldekeskus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Liia Saaremäel</author>
  </authors>
  <commentList>
    <comment ref="U36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186"/>
          </rPr>
          <t>Liia Saaremäel:</t>
        </r>
        <r>
          <rPr>
            <sz val="9"/>
            <color indexed="81"/>
            <rFont val="Segoe UI"/>
            <family val="2"/>
            <charset val="186"/>
          </rPr>
          <t xml:space="preserve">
väljasõidutasud 2521 jm tasud 535</t>
        </r>
      </text>
    </comment>
  </commentList>
</comments>
</file>

<file path=xl/sharedStrings.xml><?xml version="1.0" encoding="utf-8"?>
<sst xmlns="http://schemas.openxmlformats.org/spreadsheetml/2006/main" count="839" uniqueCount="514">
  <si>
    <t>Maksutulud</t>
  </si>
  <si>
    <t>Tulud kaupade ja teenuste müügist</t>
  </si>
  <si>
    <t>Saadavad toetused tegevuskuludeks</t>
  </si>
  <si>
    <t>Sihtotstarbelised toetused tegevuskuludeks</t>
  </si>
  <si>
    <t>01</t>
  </si>
  <si>
    <t>01111</t>
  </si>
  <si>
    <t>Majandamiskulud</t>
  </si>
  <si>
    <t>01112</t>
  </si>
  <si>
    <t>01114</t>
  </si>
  <si>
    <t>04</t>
  </si>
  <si>
    <t>04510</t>
  </si>
  <si>
    <t>04740</t>
  </si>
  <si>
    <t>05</t>
  </si>
  <si>
    <t>05100</t>
  </si>
  <si>
    <t>05400</t>
  </si>
  <si>
    <t>06</t>
  </si>
  <si>
    <t>06400</t>
  </si>
  <si>
    <t>07</t>
  </si>
  <si>
    <t>07600</t>
  </si>
  <si>
    <t>08</t>
  </si>
  <si>
    <t>08102</t>
  </si>
  <si>
    <t>08105</t>
  </si>
  <si>
    <t>08109</t>
  </si>
  <si>
    <t>08201</t>
  </si>
  <si>
    <t>08208</t>
  </si>
  <si>
    <t>08209</t>
  </si>
  <si>
    <t>09</t>
  </si>
  <si>
    <t>09110</t>
  </si>
  <si>
    <t>09220</t>
  </si>
  <si>
    <t>09600</t>
  </si>
  <si>
    <t>09601</t>
  </si>
  <si>
    <t>09800</t>
  </si>
  <si>
    <t>10</t>
  </si>
  <si>
    <t>PÕHITEGEVUSE TULUD KOKKU</t>
  </si>
  <si>
    <t>PÕHITEGEVUSE KULUD KOKKU</t>
  </si>
  <si>
    <t>Mittesihtotstarbelised toetused</t>
  </si>
  <si>
    <t>Muud tegevuskulud</t>
  </si>
  <si>
    <t>PÕHITEGEVUSE TULEM</t>
  </si>
  <si>
    <t>INVESTEERIMISTEGEVUS KOKKU</t>
  </si>
  <si>
    <t>FINANTSEERIMISTEGEVUS</t>
  </si>
  <si>
    <t>LIKVIIDSETE VARADE MUUTUS (+ suurenemine, - vähenemine)</t>
  </si>
  <si>
    <t>01600</t>
  </si>
  <si>
    <t>03</t>
  </si>
  <si>
    <t>03100</t>
  </si>
  <si>
    <t>03200</t>
  </si>
  <si>
    <t>04210</t>
  </si>
  <si>
    <t>04360</t>
  </si>
  <si>
    <t>04512</t>
  </si>
  <si>
    <t>04520</t>
  </si>
  <si>
    <t>04730</t>
  </si>
  <si>
    <t>06300</t>
  </si>
  <si>
    <t>06605</t>
  </si>
  <si>
    <t>08107</t>
  </si>
  <si>
    <t>08108</t>
  </si>
  <si>
    <t>08203</t>
  </si>
  <si>
    <t>08300</t>
  </si>
  <si>
    <t>08600</t>
  </si>
  <si>
    <t>09212</t>
  </si>
  <si>
    <t>09221</t>
  </si>
  <si>
    <t>10120</t>
  </si>
  <si>
    <t>10121</t>
  </si>
  <si>
    <t>10200</t>
  </si>
  <si>
    <t>10201</t>
  </si>
  <si>
    <t>10400</t>
  </si>
  <si>
    <t>10402</t>
  </si>
  <si>
    <t>10700</t>
  </si>
  <si>
    <t>10701</t>
  </si>
  <si>
    <t>10702</t>
  </si>
  <si>
    <t>Artikkel</t>
  </si>
  <si>
    <t>Tulude nimetus</t>
  </si>
  <si>
    <t>30</t>
  </si>
  <si>
    <t>sh tulumaks</t>
  </si>
  <si>
    <t>sh maamaks</t>
  </si>
  <si>
    <t>sh muud maksutulud</t>
  </si>
  <si>
    <t>riigilõivud</t>
  </si>
  <si>
    <t>Tulud haridusalalt</t>
  </si>
  <si>
    <t>Tulud kultuurilt</t>
  </si>
  <si>
    <t>Tulud spordi- ja puhkealalt</t>
  </si>
  <si>
    <t>Tulud sots.abi alalt</t>
  </si>
  <si>
    <t>Tulud üldvalitsemisest</t>
  </si>
  <si>
    <t>Tulud transpordialalt</t>
  </si>
  <si>
    <t xml:space="preserve">üüri-ja renditulud </t>
  </si>
  <si>
    <t>Õiguste müük</t>
  </si>
  <si>
    <t>sh 350</t>
  </si>
  <si>
    <t>sh 352</t>
  </si>
  <si>
    <t>Mittesihtotstarbelised toetused riigilt ja riigiasutustelt</t>
  </si>
  <si>
    <t>Tasandusfond   §4 lg1</t>
  </si>
  <si>
    <t>Toetusfond   §4 lg2</t>
  </si>
  <si>
    <t xml:space="preserve"> sh Hariduskuludeks</t>
  </si>
  <si>
    <t xml:space="preserve"> sh Koolitoit</t>
  </si>
  <si>
    <t xml:space="preserve"> sh Toimetulekutoetus</t>
  </si>
  <si>
    <t xml:space="preserve"> sh saareliste valdade toetus</t>
  </si>
  <si>
    <t>Muud tegevustulud</t>
  </si>
  <si>
    <t>sh maavarade kaevandamisõiguse tasu</t>
  </si>
  <si>
    <t>sh tasu vee erikasutusest</t>
  </si>
  <si>
    <t>sh saastetasud</t>
  </si>
  <si>
    <t>ÜLDISED VALITSEMISSEKTORI TEENUSED</t>
  </si>
  <si>
    <t>VALLAVOLIKOGU</t>
  </si>
  <si>
    <t>Tööjõukulud</t>
  </si>
  <si>
    <t>valitavate ja ametisse nimetatavad töötasu</t>
  </si>
  <si>
    <t>töötajate töötasu</t>
  </si>
  <si>
    <t>…maksud</t>
  </si>
  <si>
    <t>admin.kulud</t>
  </si>
  <si>
    <t>personalikoolitus</t>
  </si>
  <si>
    <t>kinnistu,hoonete maj.kulu</t>
  </si>
  <si>
    <t>VALLAVALITSUS</t>
  </si>
  <si>
    <t>avaliku teenistuse ametnikud</t>
  </si>
  <si>
    <t>õppelaenu kustutamine</t>
  </si>
  <si>
    <t>lähetused</t>
  </si>
  <si>
    <t>personali koolitus</t>
  </si>
  <si>
    <t>sõidukite ülalpidamiskulud</t>
  </si>
  <si>
    <t>IT kulud</t>
  </si>
  <si>
    <t>inventar ja selle tarvikud</t>
  </si>
  <si>
    <t>ÜLDISED VALITSUSSEKTORI TEENUSED</t>
  </si>
  <si>
    <t>SOL liikmemaks</t>
  </si>
  <si>
    <t>EMOL liikmemaks</t>
  </si>
  <si>
    <t>MTÜ Saarte Kalandus; merepääste liikmemaks</t>
  </si>
  <si>
    <t>RESERVFOND</t>
  </si>
  <si>
    <t>AVALIK KORD JA JULGEOLEK</t>
  </si>
  <si>
    <t>POLITSEI</t>
  </si>
  <si>
    <t>50</t>
  </si>
  <si>
    <t>töötasu</t>
  </si>
  <si>
    <t>55</t>
  </si>
  <si>
    <t>PÄÄSTETEENUSED</t>
  </si>
  <si>
    <t>….maksud</t>
  </si>
  <si>
    <t>MAJANDUS</t>
  </si>
  <si>
    <t>PÕLLUMAJANDUS  (MAAKORRALDUS)</t>
  </si>
  <si>
    <t>5500</t>
  </si>
  <si>
    <t>5511</t>
  </si>
  <si>
    <t>kinnistute, hoonete, ruumide  kulud</t>
  </si>
  <si>
    <t>60</t>
  </si>
  <si>
    <t>6010</t>
  </si>
  <si>
    <t>maksud, lõivud, trahvid (tegevuskulud)</t>
  </si>
  <si>
    <t>SOOJAMAJANDUS (katlamaja)</t>
  </si>
  <si>
    <t>5002</t>
  </si>
  <si>
    <t>506</t>
  </si>
  <si>
    <t>5504</t>
  </si>
  <si>
    <t>hoonete, ruumide maj.kulu</t>
  </si>
  <si>
    <t>5513</t>
  </si>
  <si>
    <t>5516</t>
  </si>
  <si>
    <t>töömasinad ja seadmed</t>
  </si>
  <si>
    <t>5532</t>
  </si>
  <si>
    <t>eri- ja vormiriietus</t>
  </si>
  <si>
    <t>04410</t>
  </si>
  <si>
    <t>MINERAALSE TOORME KAEVANDAMINE(karjäär)</t>
  </si>
  <si>
    <t>5512</t>
  </si>
  <si>
    <t>rajatiste majanduskulu</t>
  </si>
  <si>
    <t>VALLA  TEED</t>
  </si>
  <si>
    <t>teede  (rajatiste) korrashoid</t>
  </si>
  <si>
    <t>TRANSPORDIKORRALDUS (buss)</t>
  </si>
  <si>
    <t>TURISM</t>
  </si>
  <si>
    <t>Muud mitmesugused maj.kulud</t>
  </si>
  <si>
    <t>ÜLDMAJANDUSLIKUD ARENDUSPROJEKTID</t>
  </si>
  <si>
    <t>KESKKONNAKAITSE</t>
  </si>
  <si>
    <t>JÄÄTMEKÄITLUS</t>
  </si>
  <si>
    <t>Muud toetused</t>
  </si>
  <si>
    <t>KOV vahelised toetused</t>
  </si>
  <si>
    <t>inventari majandamiskulud</t>
  </si>
  <si>
    <t>HALJASTUS - HEAKORD</t>
  </si>
  <si>
    <t>rajatiste majandamiskulud</t>
  </si>
  <si>
    <t>05500</t>
  </si>
  <si>
    <t>TÄNAVAVALGUSTUS</t>
  </si>
  <si>
    <t>hoonete,ruumide maj.kulu</t>
  </si>
  <si>
    <t>meditsiini ja hüg.kulud</t>
  </si>
  <si>
    <t>TERVISHOID</t>
  </si>
  <si>
    <t>MUU TERVISHOID (sh.tervishoiu haldamine)</t>
  </si>
  <si>
    <t>lisatasu</t>
  </si>
  <si>
    <t>VABA AEG, KULTUUR</t>
  </si>
  <si>
    <t>SPORDITEGEVUS (spordikool)</t>
  </si>
  <si>
    <t xml:space="preserve"> MUUSIKAKOOL</t>
  </si>
  <si>
    <t>NOORTEKESKUS</t>
  </si>
  <si>
    <t>liikmemaks</t>
  </si>
  <si>
    <t>üritused</t>
  </si>
  <si>
    <t>HELLAMAA  KÜLAKESKUS</t>
  </si>
  <si>
    <t>VABA AJA JA SPORDIÜRITUSED</t>
  </si>
  <si>
    <t>HELLAMAA RAAMATUKOGU</t>
  </si>
  <si>
    <t>teavikute ja kunstiesemete kulud</t>
  </si>
  <si>
    <t>LIIVA  RAAMATUKOGU</t>
  </si>
  <si>
    <t>MUUSEUM</t>
  </si>
  <si>
    <t>uurimis- ja arendustöö</t>
  </si>
  <si>
    <t>meditsiini ja hügieenikulud</t>
  </si>
  <si>
    <t>KULTUURIÜRITUSED</t>
  </si>
  <si>
    <t>üritused (ülevallalised)</t>
  </si>
  <si>
    <t>SELTSITEGEVUS - KÜLALIIKUMINE</t>
  </si>
  <si>
    <t>seltsitegevuse sihtfinantseerimine</t>
  </si>
  <si>
    <t>külavanemate kulude hüvitus</t>
  </si>
  <si>
    <t>Mitmesugused maj.kulud Piiri magasiait</t>
  </si>
  <si>
    <t>INFOLEHT</t>
  </si>
  <si>
    <t>HARIDUS</t>
  </si>
  <si>
    <t xml:space="preserve"> LASTEAED </t>
  </si>
  <si>
    <t>õppevahendite  kulud</t>
  </si>
  <si>
    <t>koolituse kulu (kohamaksud)</t>
  </si>
  <si>
    <t>PÕHIKOOL  (Riigilt eraldatud toetus)</t>
  </si>
  <si>
    <t>sihtfin.teg.kuludeks (maakondlikud ürit, aine olümp.</t>
  </si>
  <si>
    <t>PÕHIKOOL</t>
  </si>
  <si>
    <t>teenindav personal</t>
  </si>
  <si>
    <t>toiduained</t>
  </si>
  <si>
    <t>muud majanduskulud sh.transporditeenus väljast</t>
  </si>
  <si>
    <t xml:space="preserve"> GÜMNAASIUM</t>
  </si>
  <si>
    <t>TÄISKASVANUTE GÜMNAASIUM</t>
  </si>
  <si>
    <t>ÕPILASVEOLIINID</t>
  </si>
  <si>
    <t>töötasu (oma bussid õp.liini osas)</t>
  </si>
  <si>
    <t>muud majanduskulud (transp.teenus väljast)</t>
  </si>
  <si>
    <t>MUUD HARIDUSKULUD</t>
  </si>
  <si>
    <t>Sotsiaaltoetused</t>
  </si>
  <si>
    <t>stipendiumid</t>
  </si>
  <si>
    <t>täiskasvanukoolitused sh.täiendkutseõpe</t>
  </si>
  <si>
    <t>SOTSIAALNE KAITSE</t>
  </si>
  <si>
    <t>PUUETEGA INIM. SOTS.HOOLEKANDEASUT.</t>
  </si>
  <si>
    <t>Sotsiaalteenused</t>
  </si>
  <si>
    <t>MUU PUUDEGA INIM.SOTS.KAITSE(hoold.toetus)</t>
  </si>
  <si>
    <t>puudega inimese toetus</t>
  </si>
  <si>
    <t>puudega inimese hooldaja toetus</t>
  </si>
  <si>
    <t>hooldaja toetuse sots.maks</t>
  </si>
  <si>
    <t>HOOLDEKODU</t>
  </si>
  <si>
    <t>Tööjõukulu</t>
  </si>
  <si>
    <t>hoonete,ruumide maj.kulud</t>
  </si>
  <si>
    <t>üürnike vesi, elekter</t>
  </si>
  <si>
    <t>meditsiini-ja hügieenitarbed</t>
  </si>
  <si>
    <t>MUUD SOTS.HOOLEK.TEENUSED(kodune sots.)</t>
  </si>
  <si>
    <t>toiduteenus kodustele</t>
  </si>
  <si>
    <t>LASTE JA NOORTE SOTS.HOOLEK.ASUTUSED</t>
  </si>
  <si>
    <t>MUU PEREKONDADE JA LASTE SOTS.KAITSE</t>
  </si>
  <si>
    <t>sünnitoetused</t>
  </si>
  <si>
    <t>õppetoetus (eluasemekulude komp.)</t>
  </si>
  <si>
    <t>matusetoetus</t>
  </si>
  <si>
    <t>ranitsatoetus</t>
  </si>
  <si>
    <t>TOIMETULEKUTOETUS</t>
  </si>
  <si>
    <t>toim.toetus+täiendavad sots.toetused</t>
  </si>
  <si>
    <t>admin.kulud (teenuste korraldamiseks)</t>
  </si>
  <si>
    <t xml:space="preserve">    Põhivara müük (+)</t>
  </si>
  <si>
    <t xml:space="preserve">    Põhivara soetus (-)</t>
  </si>
  <si>
    <t xml:space="preserve">         sh projekti... omaosalus</t>
  </si>
  <si>
    <t>valla teed</t>
  </si>
  <si>
    <t>veetransport</t>
  </si>
  <si>
    <t>Muu elamu-kommunaalmajandus</t>
  </si>
  <si>
    <t>Muude aktsiate ja osade soetus</t>
  </si>
  <si>
    <t xml:space="preserve">   Finantstulud (+)</t>
  </si>
  <si>
    <t xml:space="preserve">   Finantskulud (-)</t>
  </si>
  <si>
    <t>EELARVE TULEM</t>
  </si>
  <si>
    <t>Kohustuste võtmine(+)</t>
  </si>
  <si>
    <t>Kohustuste tasumine(-)</t>
  </si>
  <si>
    <t>Kapitalirendi kohustus(-)</t>
  </si>
  <si>
    <t>EA TASAKAAL</t>
  </si>
  <si>
    <t>Antud sihtfinantseerimine</t>
  </si>
  <si>
    <t>Kodumaine sihtfinantseerimine tegevuskuludeks</t>
  </si>
  <si>
    <t>TAEADUS, ARENDUSTEGEVUS  KESKKONNAKAITSES</t>
  </si>
  <si>
    <t>MUUD ELAMU- JA KOMMUNAALMAJ.TEGEVUS</t>
  </si>
  <si>
    <t>hoonete,ruumide majanduskulud</t>
  </si>
  <si>
    <t>hoonete, ruumide majanduskulud</t>
  </si>
  <si>
    <t>RISKIRÜHMADE SOTS. HOOLEKANDEASUTUSED</t>
  </si>
  <si>
    <t>PÕHIKOOLI  TOITLUSTAMINE</t>
  </si>
  <si>
    <t>maj.kulud päevakeskusele</t>
  </si>
  <si>
    <t>MUU SOTS. RISKIRÜHMADE  KAITSE</t>
  </si>
  <si>
    <t>esmatasandi med. teenus</t>
  </si>
  <si>
    <t>01800</t>
  </si>
  <si>
    <t>VOLIKOGU VALIMISED</t>
  </si>
  <si>
    <t>ajutised lep. Töötasu</t>
  </si>
  <si>
    <t>admin. Kulud</t>
  </si>
  <si>
    <t>lähetuskulud</t>
  </si>
  <si>
    <t>Põhivara soetuseks saadav sihtfinantseerimine  EAS(+)</t>
  </si>
  <si>
    <t>Põhivara soetuseks antav sihtfinantseerimine (-)</t>
  </si>
  <si>
    <t>hooldekodu uue hoone ehituseks abikõlbulik  EAS-ilt</t>
  </si>
  <si>
    <t>hooldekodu uue hoone ehituseks mitteabikõlbulik</t>
  </si>
  <si>
    <t>Põhivara soetuseks teised OV-d sots.keskusele (+)</t>
  </si>
  <si>
    <t>sots.hoolde teenus varjupaigale</t>
  </si>
  <si>
    <t>med.ja hügieenitarbed</t>
  </si>
  <si>
    <t>sots.kom.otsusega muud ühekordsed toetused peredele</t>
  </si>
  <si>
    <t>Kokku sihtfintseerimine.</t>
  </si>
  <si>
    <t>2012 TEG.</t>
  </si>
  <si>
    <t>päästeteenistus</t>
  </si>
  <si>
    <t>õpetajate ja juhtide töötasu</t>
  </si>
  <si>
    <t xml:space="preserve"> sh vajadusepõhine peretoetuse teenindamise kulu</t>
  </si>
  <si>
    <t>Noortekeskuse ruumide rajam.sp.halli baasil</t>
  </si>
  <si>
    <t>Sotsiaalteenused(vaktsiinid,jõulupakid)</t>
  </si>
  <si>
    <t>LASTEAIA KOHAMAKSUD TEISTELE OV-dele</t>
  </si>
  <si>
    <t>PÕHIKOOLI KOHAMAKSUD TEISTELE OV-le</t>
  </si>
  <si>
    <t xml:space="preserve">2013  EA. </t>
  </si>
  <si>
    <t xml:space="preserve"> sh muud (toim.toet.korrald. )</t>
  </si>
  <si>
    <t xml:space="preserve"> sh sünnid,surmad</t>
  </si>
  <si>
    <t>hajaasustuse programm</t>
  </si>
  <si>
    <t>Hellamaa Külakeskus+vabaõhulava,elektritrass</t>
  </si>
  <si>
    <t>inventar</t>
  </si>
  <si>
    <t>personali koolitus (riigirahadest)</t>
  </si>
  <si>
    <t xml:space="preserve"> </t>
  </si>
  <si>
    <t>vajadusepõhine peretoetus</t>
  </si>
  <si>
    <t>sihtasutuse toetus</t>
  </si>
  <si>
    <t>Maavalitsus - hajaasustuse 1/3</t>
  </si>
  <si>
    <t>Saarte Koostöökogu liikmemaks,Eesti Saarte kogu (50)</t>
  </si>
  <si>
    <t>Juu Jääb sihtfinantseerimine (enne valla kult.ürituste real)</t>
  </si>
  <si>
    <t>2013 TEG.</t>
  </si>
  <si>
    <t xml:space="preserve">sh kindlustushüvitis ja muud tulud </t>
  </si>
  <si>
    <t xml:space="preserve">kinnistute, hoonete maj.kulu (planeeringute koostamine) </t>
  </si>
  <si>
    <t xml:space="preserve">Likviidsed varad aasta lõpu seisuga         </t>
  </si>
  <si>
    <t>teised pedagoogid ja juhtide täiendav töötasu</t>
  </si>
  <si>
    <t xml:space="preserve">                       Muhu Vallavalitsuse</t>
  </si>
  <si>
    <t>2006.a.  E E L A R V E</t>
  </si>
  <si>
    <t>Muhu Vallavalitsuse   E E L A R V E   2005</t>
  </si>
  <si>
    <t xml:space="preserve">             T U L U D</t>
  </si>
  <si>
    <t>par.eelarve</t>
  </si>
  <si>
    <t xml:space="preserve">    täitmine</t>
  </si>
  <si>
    <t>2004 a. EA</t>
  </si>
  <si>
    <t>2004.TEG.</t>
  </si>
  <si>
    <t>2005.a. lõplik</t>
  </si>
  <si>
    <t>2009.a.EA</t>
  </si>
  <si>
    <t>2.lugemine</t>
  </si>
  <si>
    <t xml:space="preserve">   Kokku</t>
  </si>
  <si>
    <t>3.lugemine</t>
  </si>
  <si>
    <t>2011.a.TEG.</t>
  </si>
  <si>
    <t>2010.a.TEG</t>
  </si>
  <si>
    <t>2012 .a. EA</t>
  </si>
  <si>
    <t>EURODES</t>
  </si>
  <si>
    <t>2012.a.TEG</t>
  </si>
  <si>
    <t>2013.a.EA.</t>
  </si>
  <si>
    <t>PÕHITEGEVUSE TULUD KOKKU:</t>
  </si>
  <si>
    <t>30 - Maksutulud kokku</t>
  </si>
  <si>
    <t>3000-Üksikisiku tulumaks</t>
  </si>
  <si>
    <t>3030-Maamaks</t>
  </si>
  <si>
    <t>3044-Reklaamimaks</t>
  </si>
  <si>
    <t>32 - Kaupade ja teenuste müük</t>
  </si>
  <si>
    <t>320 -Riigilõiv</t>
  </si>
  <si>
    <t>3220-Tulud haridusalalt kokku:</t>
  </si>
  <si>
    <t>Lasteaia tasu toitl.eest</t>
  </si>
  <si>
    <t>Lasteaia tasu teenustelt</t>
  </si>
  <si>
    <t>Kooli tasu õppekava välisest teg.</t>
  </si>
  <si>
    <t>Kooli tasu teistelt omavalitsustelt</t>
  </si>
  <si>
    <t>3221-Tulud kultuurialalt kokku</t>
  </si>
  <si>
    <t>Raamatukogu tasulised teenused</t>
  </si>
  <si>
    <t>Muuseumi piletitulu ja muud</t>
  </si>
  <si>
    <t>Infolehe tulu</t>
  </si>
  <si>
    <t>Noortekeskuse ürituste,teenuste tulu</t>
  </si>
  <si>
    <t>Külakeskuse pileti- ja renditulu</t>
  </si>
  <si>
    <t>3222-Tulud spordi-ja puhkeal.teg.</t>
  </si>
  <si>
    <t>3224-Tulud sots.abi alasest teg.</t>
  </si>
  <si>
    <t>Hooldekodu tulu</t>
  </si>
  <si>
    <t>Muud tulud sots.teenustelt</t>
  </si>
  <si>
    <t>3225-Tulud elamu-komm.teg.</t>
  </si>
  <si>
    <t>Korterite üüri- ja renditulu</t>
  </si>
  <si>
    <t>Tulu vee-ja kanal./muud komm.tulu</t>
  </si>
  <si>
    <t>Tulu soojuse müügist</t>
  </si>
  <si>
    <t>3229-Tulud üldvalitsemisest</t>
  </si>
  <si>
    <t>3230-Tulud transpordialasest teg.</t>
  </si>
  <si>
    <t>Veoauto jt.tr.vah.teenus</t>
  </si>
  <si>
    <t>Autobusside teenus</t>
  </si>
  <si>
    <t>3233-Üür-ja rent</t>
  </si>
  <si>
    <t>3233-Mitteeluruumidelt</t>
  </si>
  <si>
    <t>3233-Tulu vee ja elektri müügist,prügi</t>
  </si>
  <si>
    <t>3237-Õiguste müük</t>
  </si>
  <si>
    <t>Avalike rajatiste kasut.eest</t>
  </si>
  <si>
    <t>3500,352 toetused tegevuskuludeks</t>
  </si>
  <si>
    <t>350-Sihtotstarb.toetused jooksv.kul.</t>
  </si>
  <si>
    <t>Koolipiim, puuvili</t>
  </si>
  <si>
    <t>Kultuurkapital</t>
  </si>
  <si>
    <t>Kult.min.Muuseumi ülalpid.</t>
  </si>
  <si>
    <t>maj.komm./  kult.ministeerium</t>
  </si>
  <si>
    <t>Rahandusministeerium-õppelaen</t>
  </si>
  <si>
    <t xml:space="preserve">Lääne-Eesti Päästekeskus </t>
  </si>
  <si>
    <t>Maavalitsus</t>
  </si>
  <si>
    <t>Tiigrihüppe SA / SOL poolt otsust.av.</t>
  </si>
  <si>
    <t>Toetused muudelt residentidelt</t>
  </si>
  <si>
    <t>toet.valitsussekt.kuuluvalt  SA</t>
  </si>
  <si>
    <t>352 -Saadud mittesihtotstarb.fin.</t>
  </si>
  <si>
    <t>Riigieelarvest tasandusfondi § 4 lg 1</t>
  </si>
  <si>
    <t>Toimetulekutoetus VV eelarve § 4 lg 1</t>
  </si>
  <si>
    <t xml:space="preserve">Saareliste valdade toetus      </t>
  </si>
  <si>
    <t>Hariduskuludeks            § 4  lg 1</t>
  </si>
  <si>
    <t>Toimetuleku korrald.kulu</t>
  </si>
  <si>
    <t>Koolitoit  VV eelarve § 4 lg 1</t>
  </si>
  <si>
    <t>Toetus sünnid,surmad</t>
  </si>
  <si>
    <t>382,388 Muud tegevustulud kokku</t>
  </si>
  <si>
    <t>3825-Tulud loodusressursside kasut</t>
  </si>
  <si>
    <t>Kaevandamisõiguse tasu</t>
  </si>
  <si>
    <t>Tasu vee erikasutusest</t>
  </si>
  <si>
    <t>3882 Olmejäätmete saastetasu</t>
  </si>
  <si>
    <t>2014.EA</t>
  </si>
  <si>
    <t>2014 TEG</t>
  </si>
  <si>
    <t>2015 EA</t>
  </si>
  <si>
    <t>Lepingulised töötasud</t>
  </si>
  <si>
    <t>toiduainete kulu, toitlustusteenused</t>
  </si>
  <si>
    <t>meditsiinikulud</t>
  </si>
  <si>
    <t>kultuuri-ja vabaaja sisustamine</t>
  </si>
  <si>
    <t>põhikool invest.komponent ja muud inv.</t>
  </si>
  <si>
    <t xml:space="preserve">sotsiaalteenused (Kuressaare Väikelastekodu) </t>
  </si>
  <si>
    <t xml:space="preserve">    s.h.lasteaia kohatasu vanematelt </t>
  </si>
  <si>
    <t xml:space="preserve">    s.h.lasteaia kohatasu teistelt OV</t>
  </si>
  <si>
    <t xml:space="preserve">Lasteaia kohatasud </t>
  </si>
  <si>
    <t>VEETRANSPORT</t>
  </si>
  <si>
    <t xml:space="preserve">rajatiste majandamiskulud Kesse </t>
  </si>
  <si>
    <t>3227-Tulud päästeteenitus teg.</t>
  </si>
  <si>
    <t>Tulu päästeteenistuse kvartalitasud</t>
  </si>
  <si>
    <t>3238 Muu kaupade ja teenuste müük</t>
  </si>
  <si>
    <t>kasvupinnas, muld</t>
  </si>
  <si>
    <t>esinduskulud valla juubel</t>
  </si>
  <si>
    <t>Geopargi liikmemaks</t>
  </si>
  <si>
    <t>muu majanduskulud</t>
  </si>
  <si>
    <t>SAMuhu Hooldekeskuse teenus</t>
  </si>
  <si>
    <t>Liiva pargi hoolduskava</t>
  </si>
  <si>
    <t>KIK Liiva pargi hoolduskava</t>
  </si>
  <si>
    <t>muud majandamiskulud</t>
  </si>
  <si>
    <t>Tulud päästeteenistuselt</t>
  </si>
  <si>
    <t>muu kaupade ja teenuste müük</t>
  </si>
  <si>
    <t>õppevahendite ja koolituse kulud munitsipaal</t>
  </si>
  <si>
    <t>õppevahendite ja koolituse kulud huvitegevus</t>
  </si>
  <si>
    <t xml:space="preserve">        tagatisrahade tagastamine</t>
  </si>
  <si>
    <t xml:space="preserve">        tulud üldvalitsemisest</t>
  </si>
  <si>
    <t>2016 EA</t>
  </si>
  <si>
    <t>2015 TEG</t>
  </si>
  <si>
    <t>Teede korrashoiuks</t>
  </si>
  <si>
    <t xml:space="preserve"> s.h teede korrashoiuks</t>
  </si>
  <si>
    <t>Meditsiinikulud ja hügieenitarbed</t>
  </si>
  <si>
    <t>töövõtulepingu alusel töötasu</t>
  </si>
  <si>
    <t>Teeme Ära sihtfinantseerimine</t>
  </si>
  <si>
    <t>inventari kulud</t>
  </si>
  <si>
    <t xml:space="preserve">Saare MV Siseturv vabataht. </t>
  </si>
  <si>
    <t>Pastoraadi katus</t>
  </si>
  <si>
    <t>Liiva keskuse arhitekt. Lahendus</t>
  </si>
  <si>
    <t>EAS toetus lasteaia köögile</t>
  </si>
  <si>
    <t>KREDEX toetus HK hoonele</t>
  </si>
  <si>
    <t xml:space="preserve">      parve rent</t>
  </si>
  <si>
    <t xml:space="preserve">      Maa rent</t>
  </si>
  <si>
    <t>Piiri magasiaida küttesüsteem</t>
  </si>
  <si>
    <t>ped</t>
  </si>
  <si>
    <t>muud</t>
  </si>
  <si>
    <t>Tulu väljasõidutasud jm tasud</t>
  </si>
  <si>
    <t>Muud tulud</t>
  </si>
  <si>
    <t>5515</t>
  </si>
  <si>
    <t>invetari kulud</t>
  </si>
  <si>
    <t>administreerimiskulud</t>
  </si>
  <si>
    <t>lähetused, muud kulud</t>
  </si>
  <si>
    <t>antud toetused</t>
  </si>
  <si>
    <t>puiduhakkur</t>
  </si>
  <si>
    <t>Utajärvi stipendium</t>
  </si>
  <si>
    <t>1 kohamaks</t>
  </si>
  <si>
    <t>hooldekodu vana hoone parendus 2016.</t>
  </si>
  <si>
    <t>muuseumKunstitalli 2.osamakse</t>
  </si>
  <si>
    <t>puhasti juurde reovee pütt</t>
  </si>
  <si>
    <t>Põhivara soetuseks saadav sihtfinants.lasteaia köök</t>
  </si>
  <si>
    <t>01700</t>
  </si>
  <si>
    <t>2016 TEG</t>
  </si>
  <si>
    <t>% võrreldes
 2016 EA-ga</t>
  </si>
  <si>
    <t>EELARVE MAHT</t>
  </si>
  <si>
    <t>2017 EA</t>
  </si>
  <si>
    <t>Romet Noor</t>
  </si>
  <si>
    <t>ei ole väljapoolt lapsi</t>
  </si>
  <si>
    <t>Tulud elamu-kommunaal alalt</t>
  </si>
  <si>
    <t>otsapealsete krt üürist u.380 kuus ja muud ?</t>
  </si>
  <si>
    <t>muud majandamiskulud (Kuressaare VV)</t>
  </si>
  <si>
    <t>Mitmesugused maj.kulud külavanematele</t>
  </si>
  <si>
    <t>töötasu VÕS leping</t>
  </si>
  <si>
    <t>ambulatooriumi rekonstrueerimine</t>
  </si>
  <si>
    <t>Põhivara soetuseks saadav sihtfinantseerimine EAS (+)</t>
  </si>
  <si>
    <t>Veetransport arendusprojekt (Kesse paadisild)</t>
  </si>
  <si>
    <t>juriidilised teenused</t>
  </si>
  <si>
    <t>arvestatakse majanduskuludes</t>
  </si>
  <si>
    <t>eelmisel aastal oli sots.maksu arvetus vigane</t>
  </si>
  <si>
    <t>ELAMU-JA KOMMUNAALMAJANDUS</t>
  </si>
  <si>
    <t>heakord (murutraktor)</t>
  </si>
  <si>
    <t>vallavalitsus vallamaja küttesüsteem</t>
  </si>
  <si>
    <t>muuseum- 
 museaalid</t>
  </si>
  <si>
    <t>MUHU  VALLA  2017. aasta  EELARVE</t>
  </si>
  <si>
    <t>2017EA 
1.lugemine</t>
  </si>
  <si>
    <t>VÕS lepinguline töötasu</t>
  </si>
  <si>
    <t>1.ja 2.lugemise
muutus</t>
  </si>
  <si>
    <t>2017EA 
2.lugemine</t>
  </si>
  <si>
    <t>2017 EA 2.lug</t>
  </si>
  <si>
    <t>jäätmehoolduse arendamine</t>
  </si>
  <si>
    <t>raske ja sügava puudega lastehoiuteenuse toetus</t>
  </si>
  <si>
    <t>ÜLDHARIDUSKOOLIDE PIDAMISEKS ANTAVA TOETUSE JAOTUS 2017</t>
  </si>
  <si>
    <t>KOV</t>
  </si>
  <si>
    <t>Õpetajate, direktorite ja õppeala-juhatajate täiendus-koolituse 
toetus</t>
  </si>
  <si>
    <t>Õppe-kirjanduse toetus</t>
  </si>
  <si>
    <t>Koolilõuna toetus</t>
  </si>
  <si>
    <t>Toetus 
2017
 KOKKU</t>
  </si>
  <si>
    <t>Õpetajate tööjõukulu toetus</t>
  </si>
  <si>
    <t>Tööjõukulu tasandus õpilase kohta</t>
  </si>
  <si>
    <t>Direktorite
 ja õppeala-
juhatajate 
tööjõukulu toetus</t>
  </si>
  <si>
    <t>TÖÖJÕUKULU TOETUS KOKKU</t>
  </si>
  <si>
    <t>GÜMNAASIUM</t>
  </si>
  <si>
    <t>Muhu vald</t>
  </si>
  <si>
    <t>õpetajate tööjõukulu:</t>
  </si>
  <si>
    <t>statsionaarne tavaõpe</t>
  </si>
  <si>
    <t>HEV</t>
  </si>
  <si>
    <t xml:space="preserve"> sh.jäätmehoolduse arendamine</t>
  </si>
  <si>
    <t xml:space="preserve"> sh raske ja sügava puudega lastehoiuteenuse toetus</t>
  </si>
  <si>
    <t>09510</t>
  </si>
  <si>
    <t>NOORTE HUVIHARIDUS JA HUVITEGEVUS 
(endine 08105 MUUSIKAKOOL)</t>
  </si>
  <si>
    <t>Suletud 
uus TA 09510</t>
  </si>
  <si>
    <t>09400</t>
  </si>
  <si>
    <t>KOLMANDA TASEME HARIDUS 
(endine TA 09800 art 41 stipendiumid)</t>
  </si>
  <si>
    <t>09500</t>
  </si>
  <si>
    <t>TÄISKASVANUTE TÄIENDKOOLITUS
(endine TA 09800 art 55 täiskasvanute koolitused)</t>
  </si>
  <si>
    <t>Suletud 
uus TA 09400 ja TA 09500</t>
  </si>
  <si>
    <t>MUU VABA AEG, KULTUUR JA RELIGIOON
(endine TA 08209 seltsitegevus)</t>
  </si>
  <si>
    <t>Suletud 
uus TA 08600</t>
  </si>
  <si>
    <t>082021</t>
  </si>
  <si>
    <t>HELLAMAA  KÜLAKESKUS 
Rahvakultuur</t>
  </si>
  <si>
    <t>082022</t>
  </si>
  <si>
    <t>KULTUURIÜRITUSED
Rahvakultuur</t>
  </si>
  <si>
    <t>Suletud 
uus TA 082022</t>
  </si>
  <si>
    <t>Suletud 
uus TA 082021</t>
  </si>
  <si>
    <t>05101</t>
  </si>
  <si>
    <t>AVALIKE ALADE PUHASTUS</t>
  </si>
  <si>
    <t>riigilt saadud raha väheneb 2186.-</t>
  </si>
  <si>
    <t>eelm.a. kasutamata 3382.-lisame Inv-sse</t>
  </si>
  <si>
    <t>raske ja sügava puudega lastele 
sots.teenused</t>
  </si>
  <si>
    <t>keskkonnasp.tt</t>
  </si>
  <si>
    <t>lasteaed kabinettide remont ja saali 
akustilised plaadid</t>
  </si>
  <si>
    <t>stipendiumid üliõpilastele</t>
  </si>
  <si>
    <t>EAS väike saarte programm</t>
  </si>
  <si>
    <t>Suvelauda katus ja Eemu laudvooder</t>
  </si>
  <si>
    <t>spordihalli aknad</t>
  </si>
  <si>
    <t>Rahandusministeerium spordihalli aknad</t>
  </si>
  <si>
    <t>160*19last</t>
  </si>
  <si>
    <t>s.o 4 last *402.-?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</si>
</sst>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k_r_-;\-* #,##0.00\ _k_r_-;_-* &quot;-&quot;??\ _k_r_-;_-@_-"/>
    <numFmt numFmtId="166" formatCode="0.0%"/>
  </numFmts>
  <fonts count="5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57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i/>
      <sz val="10"/>
      <name val="Arial"/>
      <family val="2"/>
      <charset val="186"/>
    </font>
    <font>
      <b/>
      <i/>
      <sz val="12"/>
      <name val="Times New Roman"/>
      <family val="1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  <font>
      <sz val="9"/>
      <name val="Times New Roman"/>
      <family val="1"/>
    </font>
    <font>
      <sz val="11"/>
      <name val="Times New Roman"/>
      <family val="1"/>
      <charset val="186"/>
    </font>
    <font>
      <sz val="12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i/>
      <sz val="9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6"/>
      <color theme="1"/>
      <name val="Calibri"/>
      <family val="2"/>
      <charset val="186"/>
      <scheme val="minor"/>
    </font>
    <font>
      <sz val="11"/>
      <color rgb="FF0000FF"/>
      <name val="Calibri"/>
      <family val="2"/>
      <charset val="186"/>
      <scheme val="minor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color theme="0"/>
      <name val="Arial"/>
      <family val="2"/>
      <charset val="186"/>
    </font>
    <font>
      <b/>
      <i/>
      <sz val="9"/>
      <color theme="0"/>
      <name val="Times New Roman"/>
      <family val="1"/>
    </font>
    <font>
      <b/>
      <sz val="10"/>
      <color theme="9" tint="-0.249977111117893"/>
      <name val="Arial"/>
      <family val="2"/>
      <charset val="186"/>
    </font>
    <font>
      <b/>
      <sz val="10"/>
      <name val="=="/>
      <charset val="186"/>
    </font>
    <font>
      <b/>
      <i/>
      <sz val="9"/>
      <name val="Times New Roman"/>
      <family val="1"/>
      <charset val="186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b/>
      <i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8"/>
      <name val="Arial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66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383">
    <xf numFmtId="0" fontId="0" fillId="0" borderId="0" xfId="0"/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/>
    <xf numFmtId="0" fontId="0" fillId="6" borderId="0" xfId="0" applyFill="1"/>
    <xf numFmtId="3" fontId="0" fillId="6" borderId="0" xfId="0" applyNumberFormat="1" applyFill="1"/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/>
    <xf numFmtId="49" fontId="3" fillId="0" borderId="2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3" fontId="4" fillId="7" borderId="2" xfId="0" applyNumberFormat="1" applyFont="1" applyFill="1" applyBorder="1" applyAlignment="1"/>
    <xf numFmtId="49" fontId="4" fillId="4" borderId="2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3" fontId="4" fillId="4" borderId="2" xfId="0" applyNumberFormat="1" applyFont="1" applyFill="1" applyBorder="1" applyAlignment="1"/>
    <xf numFmtId="49" fontId="3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3" fontId="6" fillId="0" borderId="2" xfId="0" applyNumberFormat="1" applyFont="1" applyFill="1" applyBorder="1" applyAlignment="1"/>
    <xf numFmtId="0" fontId="3" fillId="0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0" borderId="2" xfId="0" applyFont="1" applyFill="1" applyBorder="1" applyAlignment="1">
      <alignment horizontal="right"/>
    </xf>
    <xf numFmtId="2" fontId="5" fillId="0" borderId="2" xfId="0" applyNumberFormat="1" applyFont="1" applyFill="1" applyBorder="1" applyAlignment="1"/>
    <xf numFmtId="1" fontId="5" fillId="0" borderId="2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/>
    <xf numFmtId="49" fontId="2" fillId="6" borderId="2" xfId="0" applyNumberFormat="1" applyFont="1" applyFill="1" applyBorder="1" applyAlignment="1"/>
    <xf numFmtId="3" fontId="2" fillId="7" borderId="2" xfId="0" applyNumberFormat="1" applyFont="1" applyFill="1" applyBorder="1" applyAlignment="1">
      <alignment horizontal="right"/>
    </xf>
    <xf numFmtId="49" fontId="4" fillId="6" borderId="2" xfId="0" applyNumberFormat="1" applyFont="1" applyFill="1" applyBorder="1" applyAlignment="1"/>
    <xf numFmtId="49" fontId="4" fillId="8" borderId="2" xfId="0" applyNumberFormat="1" applyFont="1" applyFill="1" applyBorder="1" applyAlignment="1"/>
    <xf numFmtId="0" fontId="4" fillId="8" borderId="2" xfId="0" applyFont="1" applyFill="1" applyBorder="1" applyAlignment="1">
      <alignment horizontal="center"/>
    </xf>
    <xf numFmtId="3" fontId="4" fillId="8" borderId="2" xfId="0" applyNumberFormat="1" applyFont="1" applyFill="1" applyBorder="1" applyAlignment="1">
      <alignment horizontal="right"/>
    </xf>
    <xf numFmtId="49" fontId="3" fillId="9" borderId="2" xfId="0" applyNumberFormat="1" applyFont="1" applyFill="1" applyBorder="1" applyAlignment="1"/>
    <xf numFmtId="0" fontId="4" fillId="9" borderId="2" xfId="0" applyFont="1" applyFill="1" applyBorder="1" applyAlignment="1"/>
    <xf numFmtId="0" fontId="4" fillId="9" borderId="2" xfId="0" applyFont="1" applyFill="1" applyBorder="1" applyAlignment="1">
      <alignment horizontal="center"/>
    </xf>
    <xf numFmtId="3" fontId="4" fillId="9" borderId="2" xfId="0" applyNumberFormat="1" applyFont="1" applyFill="1" applyBorder="1" applyAlignment="1"/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3" fontId="4" fillId="0" borderId="2" xfId="2" applyNumberFormat="1" applyFont="1" applyFill="1" applyBorder="1" applyAlignment="1"/>
    <xf numFmtId="3" fontId="6" fillId="0" borderId="2" xfId="2" applyNumberFormat="1" applyFont="1" applyFill="1" applyBorder="1" applyAlignment="1"/>
    <xf numFmtId="0" fontId="6" fillId="6" borderId="2" xfId="0" applyFont="1" applyFill="1" applyBorder="1" applyAlignment="1"/>
    <xf numFmtId="3" fontId="6" fillId="10" borderId="2" xfId="2" applyNumberFormat="1" applyFont="1" applyFill="1" applyBorder="1" applyAlignment="1"/>
    <xf numFmtId="0" fontId="6" fillId="9" borderId="2" xfId="0" applyFont="1" applyFill="1" applyBorder="1" applyAlignment="1"/>
    <xf numFmtId="0" fontId="2" fillId="9" borderId="2" xfId="0" applyFont="1" applyFill="1" applyBorder="1" applyAlignment="1"/>
    <xf numFmtId="3" fontId="2" fillId="9" borderId="2" xfId="2" applyNumberFormat="1" applyFont="1" applyFill="1" applyBorder="1" applyAlignment="1"/>
    <xf numFmtId="49" fontId="6" fillId="11" borderId="2" xfId="0" applyNumberFormat="1" applyFont="1" applyFill="1" applyBorder="1" applyAlignment="1"/>
    <xf numFmtId="0" fontId="4" fillId="11" borderId="2" xfId="0" applyFont="1" applyFill="1" applyBorder="1" applyAlignment="1"/>
    <xf numFmtId="0" fontId="4" fillId="11" borderId="2" xfId="0" applyFont="1" applyFill="1" applyBorder="1" applyAlignment="1">
      <alignment horizontal="left"/>
    </xf>
    <xf numFmtId="3" fontId="4" fillId="11" borderId="2" xfId="0" applyNumberFormat="1" applyFont="1" applyFill="1" applyBorder="1" applyAlignment="1"/>
    <xf numFmtId="49" fontId="6" fillId="6" borderId="2" xfId="0" applyNumberFormat="1" applyFont="1" applyFill="1" applyBorder="1" applyAlignment="1"/>
    <xf numFmtId="0" fontId="4" fillId="8" borderId="2" xfId="0" applyFont="1" applyFill="1" applyBorder="1" applyAlignment="1"/>
    <xf numFmtId="0" fontId="4" fillId="8" borderId="2" xfId="0" applyFont="1" applyFill="1" applyBorder="1" applyAlignment="1">
      <alignment horizontal="left"/>
    </xf>
    <xf numFmtId="3" fontId="4" fillId="8" borderId="2" xfId="0" applyNumberFormat="1" applyFont="1" applyFill="1" applyBorder="1" applyAlignment="1"/>
    <xf numFmtId="49" fontId="6" fillId="9" borderId="2" xfId="0" applyNumberFormat="1" applyFont="1" applyFill="1" applyBorder="1" applyAlignment="1"/>
    <xf numFmtId="49" fontId="4" fillId="9" borderId="2" xfId="0" applyNumberFormat="1" applyFont="1" applyFill="1" applyBorder="1" applyAlignment="1"/>
    <xf numFmtId="0" fontId="4" fillId="9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2" xfId="0" applyFont="1" applyFill="1" applyBorder="1" applyAlignment="1">
      <alignment horizontal="left"/>
    </xf>
    <xf numFmtId="3" fontId="4" fillId="6" borderId="2" xfId="0" applyNumberFormat="1" applyFont="1" applyFill="1" applyBorder="1" applyAlignment="1"/>
    <xf numFmtId="0" fontId="6" fillId="6" borderId="2" xfId="0" applyFont="1" applyFill="1" applyBorder="1" applyAlignment="1">
      <alignment horizontal="left"/>
    </xf>
    <xf numFmtId="3" fontId="6" fillId="6" borderId="2" xfId="0" applyNumberFormat="1" applyFont="1" applyFill="1" applyBorder="1" applyAlignment="1"/>
    <xf numFmtId="0" fontId="2" fillId="9" borderId="2" xfId="0" applyFont="1" applyFill="1" applyBorder="1" applyAlignment="1">
      <alignment horizontal="left"/>
    </xf>
    <xf numFmtId="3" fontId="2" fillId="9" borderId="2" xfId="0" applyNumberFormat="1" applyFont="1" applyFill="1" applyBorder="1" applyAlignment="1"/>
    <xf numFmtId="0" fontId="2" fillId="6" borderId="2" xfId="0" applyFont="1" applyFill="1" applyBorder="1" applyAlignment="1">
      <alignment horizontal="left"/>
    </xf>
    <xf numFmtId="3" fontId="2" fillId="6" borderId="2" xfId="0" applyNumberFormat="1" applyFont="1" applyFill="1" applyBorder="1" applyAlignment="1"/>
    <xf numFmtId="0" fontId="2" fillId="9" borderId="2" xfId="0" applyFont="1" applyFill="1" applyBorder="1" applyAlignment="1">
      <alignment horizontal="center"/>
    </xf>
    <xf numFmtId="0" fontId="3" fillId="9" borderId="2" xfId="0" applyFont="1" applyFill="1" applyBorder="1" applyAlignment="1"/>
    <xf numFmtId="0" fontId="2" fillId="0" borderId="2" xfId="0" applyFont="1" applyFill="1" applyBorder="1" applyAlignment="1"/>
    <xf numFmtId="3" fontId="2" fillId="0" borderId="2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/>
    <xf numFmtId="49" fontId="3" fillId="6" borderId="2" xfId="0" applyNumberFormat="1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6" borderId="2" xfId="0" applyFont="1" applyFill="1" applyBorder="1" applyAlignment="1"/>
    <xf numFmtId="0" fontId="2" fillId="5" borderId="2" xfId="0" applyFont="1" applyFill="1" applyBorder="1" applyAlignment="1"/>
    <xf numFmtId="3" fontId="2" fillId="5" borderId="2" xfId="0" applyNumberFormat="1" applyFont="1" applyFill="1" applyBorder="1" applyAlignment="1"/>
    <xf numFmtId="49" fontId="6" fillId="4" borderId="2" xfId="0" applyNumberFormat="1" applyFont="1" applyFill="1" applyBorder="1" applyAlignment="1"/>
    <xf numFmtId="0" fontId="6" fillId="4" borderId="2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3" fontId="6" fillId="5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 applyAlignment="1"/>
    <xf numFmtId="0" fontId="8" fillId="4" borderId="2" xfId="0" applyFont="1" applyFill="1" applyBorder="1" applyAlignment="1"/>
    <xf numFmtId="0" fontId="4" fillId="3" borderId="2" xfId="0" applyFont="1" applyFill="1" applyBorder="1" applyAlignment="1"/>
    <xf numFmtId="0" fontId="4" fillId="3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/>
    <xf numFmtId="0" fontId="2" fillId="12" borderId="2" xfId="0" applyFont="1" applyFill="1" applyBorder="1" applyAlignment="1"/>
    <xf numFmtId="3" fontId="2" fillId="12" borderId="2" xfId="0" applyNumberFormat="1" applyFont="1" applyFill="1" applyBorder="1" applyAlignment="1"/>
    <xf numFmtId="0" fontId="11" fillId="9" borderId="2" xfId="0" applyFont="1" applyFill="1" applyBorder="1" applyAlignment="1">
      <alignment horizontal="left"/>
    </xf>
    <xf numFmtId="0" fontId="0" fillId="0" borderId="2" xfId="0" applyBorder="1"/>
    <xf numFmtId="3" fontId="0" fillId="0" borderId="2" xfId="0" applyNumberFormat="1" applyBorder="1"/>
    <xf numFmtId="0" fontId="0" fillId="6" borderId="2" xfId="0" applyFill="1" applyBorder="1"/>
    <xf numFmtId="3" fontId="2" fillId="7" borderId="2" xfId="0" applyNumberFormat="1" applyFont="1" applyFill="1" applyBorder="1" applyAlignment="1"/>
    <xf numFmtId="49" fontId="10" fillId="9" borderId="2" xfId="0" applyNumberFormat="1" applyFont="1" applyFill="1" applyBorder="1" applyAlignment="1"/>
    <xf numFmtId="0" fontId="11" fillId="9" borderId="2" xfId="0" applyFont="1" applyFill="1" applyBorder="1" applyAlignment="1">
      <alignment horizontal="center"/>
    </xf>
    <xf numFmtId="0" fontId="14" fillId="0" borderId="2" xfId="0" applyFont="1" applyBorder="1"/>
    <xf numFmtId="0" fontId="12" fillId="9" borderId="2" xfId="0" applyFont="1" applyFill="1" applyBorder="1" applyAlignment="1">
      <alignment horizontal="center"/>
    </xf>
    <xf numFmtId="3" fontId="3" fillId="6" borderId="2" xfId="0" applyNumberFormat="1" applyFont="1" applyFill="1" applyBorder="1" applyAlignment="1"/>
    <xf numFmtId="49" fontId="2" fillId="9" borderId="2" xfId="0" applyNumberFormat="1" applyFont="1" applyFill="1" applyBorder="1" applyAlignment="1"/>
    <xf numFmtId="0" fontId="11" fillId="9" borderId="2" xfId="0" applyFont="1" applyFill="1" applyBorder="1" applyAlignment="1"/>
    <xf numFmtId="3" fontId="14" fillId="9" borderId="2" xfId="0" applyNumberFormat="1" applyFont="1" applyFill="1" applyBorder="1"/>
    <xf numFmtId="0" fontId="14" fillId="9" borderId="2" xfId="0" applyFont="1" applyFill="1" applyBorder="1"/>
    <xf numFmtId="0" fontId="16" fillId="0" borderId="2" xfId="0" applyFont="1" applyBorder="1"/>
    <xf numFmtId="3" fontId="15" fillId="0" borderId="2" xfId="0" applyNumberFormat="1" applyFont="1" applyFill="1" applyBorder="1" applyAlignment="1"/>
    <xf numFmtId="3" fontId="16" fillId="0" borderId="2" xfId="0" applyNumberFormat="1" applyFont="1" applyBorder="1"/>
    <xf numFmtId="3" fontId="17" fillId="9" borderId="2" xfId="0" applyNumberFormat="1" applyFont="1" applyFill="1" applyBorder="1"/>
    <xf numFmtId="3" fontId="17" fillId="0" borderId="2" xfId="0" applyNumberFormat="1" applyFont="1" applyBorder="1"/>
    <xf numFmtId="3" fontId="2" fillId="0" borderId="2" xfId="2" applyNumberFormat="1" applyFont="1" applyFill="1" applyBorder="1" applyAlignment="1"/>
    <xf numFmtId="3" fontId="0" fillId="6" borderId="2" xfId="0" applyNumberFormat="1" applyFill="1" applyBorder="1"/>
    <xf numFmtId="3" fontId="14" fillId="6" borderId="2" xfId="0" applyNumberFormat="1" applyFont="1" applyFill="1" applyBorder="1"/>
    <xf numFmtId="3" fontId="0" fillId="11" borderId="2" xfId="0" applyNumberFormat="1" applyFill="1" applyBorder="1"/>
    <xf numFmtId="3" fontId="18" fillId="0" borderId="2" xfId="0" applyNumberFormat="1" applyFont="1" applyBorder="1"/>
    <xf numFmtId="3" fontId="9" fillId="0" borderId="2" xfId="0" applyNumberFormat="1" applyFont="1" applyBorder="1"/>
    <xf numFmtId="3" fontId="19" fillId="0" borderId="2" xfId="0" applyNumberFormat="1" applyFont="1" applyFill="1" applyBorder="1" applyAlignment="1"/>
    <xf numFmtId="3" fontId="20" fillId="0" borderId="2" xfId="0" applyNumberFormat="1" applyFont="1" applyBorder="1"/>
    <xf numFmtId="49" fontId="2" fillId="0" borderId="0" xfId="0" applyNumberFormat="1" applyFont="1" applyFill="1" applyBorder="1" applyAlignment="1">
      <alignment horizontal="center"/>
    </xf>
    <xf numFmtId="1" fontId="3" fillId="13" borderId="2" xfId="0" applyNumberFormat="1" applyFont="1" applyFill="1" applyBorder="1" applyAlignment="1">
      <alignment horizontal="center"/>
    </xf>
    <xf numFmtId="3" fontId="5" fillId="13" borderId="2" xfId="0" applyNumberFormat="1" applyFont="1" applyFill="1" applyBorder="1" applyAlignment="1"/>
    <xf numFmtId="3" fontId="6" fillId="13" borderId="2" xfId="0" applyNumberFormat="1" applyFont="1" applyFill="1" applyBorder="1" applyAlignment="1"/>
    <xf numFmtId="3" fontId="4" fillId="13" borderId="2" xfId="0" applyNumberFormat="1" applyFont="1" applyFill="1" applyBorder="1" applyAlignment="1"/>
    <xf numFmtId="3" fontId="4" fillId="13" borderId="2" xfId="2" applyNumberFormat="1" applyFont="1" applyFill="1" applyBorder="1" applyAlignment="1"/>
    <xf numFmtId="3" fontId="6" fillId="13" borderId="2" xfId="2" applyNumberFormat="1" applyFont="1" applyFill="1" applyBorder="1" applyAlignment="1"/>
    <xf numFmtId="3" fontId="16" fillId="6" borderId="2" xfId="0" applyNumberFormat="1" applyFont="1" applyFill="1" applyBorder="1"/>
    <xf numFmtId="3" fontId="5" fillId="6" borderId="2" xfId="0" applyNumberFormat="1" applyFont="1" applyFill="1" applyBorder="1" applyAlignment="1"/>
    <xf numFmtId="3" fontId="2" fillId="13" borderId="2" xfId="0" applyNumberFormat="1" applyFont="1" applyFill="1" applyBorder="1" applyAlignment="1"/>
    <xf numFmtId="3" fontId="19" fillId="13" borderId="2" xfId="0" applyNumberFormat="1" applyFont="1" applyFill="1" applyBorder="1" applyAlignment="1"/>
    <xf numFmtId="3" fontId="4" fillId="4" borderId="5" xfId="0" applyNumberFormat="1" applyFont="1" applyFill="1" applyBorder="1" applyAlignment="1"/>
    <xf numFmtId="3" fontId="14" fillId="0" borderId="2" xfId="0" applyNumberFormat="1" applyFont="1" applyBorder="1"/>
    <xf numFmtId="3" fontId="6" fillId="9" borderId="2" xfId="0" applyNumberFormat="1" applyFont="1" applyFill="1" applyBorder="1" applyAlignment="1"/>
    <xf numFmtId="0" fontId="4" fillId="0" borderId="3" xfId="0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3" xfId="0" applyFont="1" applyFill="1" applyBorder="1" applyAlignment="1">
      <alignment horizontal="right"/>
    </xf>
    <xf numFmtId="1" fontId="19" fillId="14" borderId="2" xfId="0" applyNumberFormat="1" applyFont="1" applyFill="1" applyBorder="1" applyAlignment="1">
      <alignment horizontal="right"/>
    </xf>
    <xf numFmtId="0" fontId="19" fillId="14" borderId="2" xfId="0" applyFont="1" applyFill="1" applyBorder="1" applyAlignment="1"/>
    <xf numFmtId="3" fontId="2" fillId="14" borderId="2" xfId="0" applyNumberFormat="1" applyFont="1" applyFill="1" applyBorder="1" applyAlignment="1"/>
    <xf numFmtId="0" fontId="19" fillId="14" borderId="2" xfId="0" applyFont="1" applyFill="1" applyBorder="1" applyAlignment="1">
      <alignment horizontal="right"/>
    </xf>
    <xf numFmtId="3" fontId="19" fillId="14" borderId="2" xfId="0" applyNumberFormat="1" applyFont="1" applyFill="1" applyBorder="1" applyAlignment="1"/>
    <xf numFmtId="3" fontId="20" fillId="14" borderId="2" xfId="0" applyNumberFormat="1" applyFont="1" applyFill="1" applyBorder="1"/>
    <xf numFmtId="0" fontId="21" fillId="0" borderId="2" xfId="0" applyFont="1" applyBorder="1"/>
    <xf numFmtId="1" fontId="22" fillId="0" borderId="2" xfId="0" applyNumberFormat="1" applyFont="1" applyFill="1" applyBorder="1" applyAlignment="1">
      <alignment horizontal="center"/>
    </xf>
    <xf numFmtId="3" fontId="23" fillId="0" borderId="2" xfId="0" applyNumberFormat="1" applyFont="1" applyFill="1" applyBorder="1" applyAlignment="1"/>
    <xf numFmtId="3" fontId="0" fillId="15" borderId="2" xfId="0" applyNumberFormat="1" applyFill="1" applyBorder="1"/>
    <xf numFmtId="49" fontId="6" fillId="15" borderId="2" xfId="0" applyNumberFormat="1" applyFont="1" applyFill="1" applyBorder="1" applyAlignment="1"/>
    <xf numFmtId="0" fontId="6" fillId="15" borderId="2" xfId="0" applyFont="1" applyFill="1" applyBorder="1" applyAlignment="1"/>
    <xf numFmtId="49" fontId="5" fillId="15" borderId="2" xfId="0" applyNumberFormat="1" applyFont="1" applyFill="1" applyBorder="1" applyAlignment="1">
      <alignment horizontal="left"/>
    </xf>
    <xf numFmtId="3" fontId="5" fillId="15" borderId="2" xfId="0" applyNumberFormat="1" applyFont="1" applyFill="1" applyBorder="1" applyAlignment="1"/>
    <xf numFmtId="49" fontId="6" fillId="16" borderId="2" xfId="0" applyNumberFormat="1" applyFont="1" applyFill="1" applyBorder="1" applyAlignment="1"/>
    <xf numFmtId="0" fontId="6" fillId="16" borderId="2" xfId="0" applyFont="1" applyFill="1" applyBorder="1" applyAlignment="1"/>
    <xf numFmtId="3" fontId="0" fillId="16" borderId="2" xfId="0" applyNumberFormat="1" applyFill="1" applyBorder="1"/>
    <xf numFmtId="49" fontId="6" fillId="17" borderId="2" xfId="0" applyNumberFormat="1" applyFont="1" applyFill="1" applyBorder="1" applyAlignment="1"/>
    <xf numFmtId="0" fontId="6" fillId="17" borderId="2" xfId="0" applyFont="1" applyFill="1" applyBorder="1" applyAlignment="1"/>
    <xf numFmtId="0" fontId="19" fillId="17" borderId="2" xfId="0" applyFont="1" applyFill="1" applyBorder="1" applyAlignment="1"/>
    <xf numFmtId="49" fontId="19" fillId="17" borderId="2" xfId="0" applyNumberFormat="1" applyFont="1" applyFill="1" applyBorder="1" applyAlignment="1">
      <alignment horizontal="left"/>
    </xf>
    <xf numFmtId="3" fontId="19" fillId="17" borderId="2" xfId="0" applyNumberFormat="1" applyFont="1" applyFill="1" applyBorder="1" applyAlignment="1"/>
    <xf numFmtId="3" fontId="20" fillId="17" borderId="2" xfId="0" applyNumberFormat="1" applyFont="1" applyFill="1" applyBorder="1"/>
    <xf numFmtId="0" fontId="7" fillId="16" borderId="2" xfId="0" applyFont="1" applyFill="1" applyBorder="1" applyAlignment="1">
      <alignment horizontal="left"/>
    </xf>
    <xf numFmtId="3" fontId="6" fillId="16" borderId="2" xfId="0" applyNumberFormat="1" applyFont="1" applyFill="1" applyBorder="1" applyAlignment="1"/>
    <xf numFmtId="3" fontId="11" fillId="6" borderId="2" xfId="0" applyNumberFormat="1" applyFont="1" applyFill="1" applyBorder="1" applyAlignment="1"/>
    <xf numFmtId="3" fontId="10" fillId="0" borderId="2" xfId="0" applyNumberFormat="1" applyFont="1" applyFill="1" applyBorder="1" applyAlignment="1"/>
    <xf numFmtId="3" fontId="23" fillId="13" borderId="2" xfId="0" applyNumberFormat="1" applyFont="1" applyFill="1" applyBorder="1" applyAlignment="1"/>
    <xf numFmtId="0" fontId="7" fillId="6" borderId="2" xfId="0" applyFont="1" applyFill="1" applyBorder="1" applyAlignment="1">
      <alignment horizontal="left"/>
    </xf>
    <xf numFmtId="3" fontId="9" fillId="6" borderId="2" xfId="0" applyNumberFormat="1" applyFont="1" applyFill="1" applyBorder="1"/>
    <xf numFmtId="0" fontId="4" fillId="6" borderId="2" xfId="0" applyFont="1" applyFill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0" fontId="0" fillId="0" borderId="0" xfId="0" applyBorder="1"/>
    <xf numFmtId="0" fontId="14" fillId="0" borderId="0" xfId="0" applyFont="1" applyBorder="1"/>
    <xf numFmtId="0" fontId="9" fillId="0" borderId="0" xfId="0" applyFont="1" applyBorder="1"/>
    <xf numFmtId="0" fontId="0" fillId="0" borderId="6" xfId="0" applyBorder="1"/>
    <xf numFmtId="0" fontId="0" fillId="2" borderId="2" xfId="0" applyFill="1" applyBorder="1"/>
    <xf numFmtId="0" fontId="0" fillId="0" borderId="2" xfId="0" applyFill="1" applyBorder="1"/>
    <xf numFmtId="0" fontId="14" fillId="0" borderId="2" xfId="0" applyFont="1" applyFill="1" applyBorder="1"/>
    <xf numFmtId="0" fontId="9" fillId="0" borderId="2" xfId="0" applyFont="1" applyFill="1" applyBorder="1"/>
    <xf numFmtId="0" fontId="20" fillId="8" borderId="2" xfId="0" applyFont="1" applyFill="1" applyBorder="1"/>
    <xf numFmtId="3" fontId="20" fillId="8" borderId="2" xfId="0" applyNumberFormat="1" applyFont="1" applyFill="1" applyBorder="1"/>
    <xf numFmtId="0" fontId="9" fillId="8" borderId="2" xfId="0" applyFont="1" applyFill="1" applyBorder="1"/>
    <xf numFmtId="3" fontId="9" fillId="8" borderId="2" xfId="0" applyNumberFormat="1" applyFont="1" applyFill="1" applyBorder="1"/>
    <xf numFmtId="3" fontId="0" fillId="18" borderId="2" xfId="0" applyNumberFormat="1" applyFill="1" applyBorder="1"/>
    <xf numFmtId="3" fontId="0" fillId="2" borderId="2" xfId="0" applyNumberFormat="1" applyFill="1" applyBorder="1"/>
    <xf numFmtId="3" fontId="0" fillId="13" borderId="2" xfId="0" applyNumberFormat="1" applyFill="1" applyBorder="1"/>
    <xf numFmtId="0" fontId="0" fillId="8" borderId="2" xfId="0" applyFill="1" applyBorder="1"/>
    <xf numFmtId="3" fontId="0" fillId="8" borderId="2" xfId="0" applyNumberFormat="1" applyFill="1" applyBorder="1"/>
    <xf numFmtId="3" fontId="0" fillId="19" borderId="2" xfId="0" applyNumberFormat="1" applyFill="1" applyBorder="1"/>
    <xf numFmtId="3" fontId="14" fillId="2" borderId="2" xfId="0" applyNumberFormat="1" applyFont="1" applyFill="1" applyBorder="1"/>
    <xf numFmtId="3" fontId="14" fillId="13" borderId="2" xfId="0" applyNumberFormat="1" applyFont="1" applyFill="1" applyBorder="1"/>
    <xf numFmtId="0" fontId="9" fillId="0" borderId="2" xfId="0" applyFont="1" applyBorder="1"/>
    <xf numFmtId="0" fontId="0" fillId="13" borderId="2" xfId="0" applyFill="1" applyBorder="1"/>
    <xf numFmtId="0" fontId="14" fillId="6" borderId="2" xfId="0" applyFont="1" applyFill="1" applyBorder="1"/>
    <xf numFmtId="3" fontId="0" fillId="20" borderId="2" xfId="0" applyNumberFormat="1" applyFill="1" applyBorder="1"/>
    <xf numFmtId="0" fontId="20" fillId="6" borderId="0" xfId="0" applyFont="1" applyFill="1" applyBorder="1"/>
    <xf numFmtId="3" fontId="18" fillId="6" borderId="0" xfId="0" applyNumberFormat="1" applyFont="1" applyFill="1" applyBorder="1"/>
    <xf numFmtId="3" fontId="20" fillId="6" borderId="0" xfId="0" applyNumberFormat="1" applyFont="1" applyFill="1" applyBorder="1"/>
    <xf numFmtId="0" fontId="14" fillId="6" borderId="0" xfId="0" applyFont="1" applyFill="1" applyBorder="1"/>
    <xf numFmtId="3" fontId="9" fillId="6" borderId="0" xfId="0" applyNumberFormat="1" applyFont="1" applyFill="1" applyBorder="1"/>
    <xf numFmtId="3" fontId="14" fillId="6" borderId="0" xfId="0" applyNumberFormat="1" applyFont="1" applyFill="1" applyBorder="1"/>
    <xf numFmtId="3" fontId="0" fillId="6" borderId="0" xfId="0" applyNumberFormat="1" applyFill="1" applyBorder="1"/>
    <xf numFmtId="0" fontId="9" fillId="6" borderId="0" xfId="0" applyFont="1" applyFill="1" applyBorder="1"/>
    <xf numFmtId="0" fontId="0" fillId="6" borderId="0" xfId="0" applyFill="1" applyBorder="1"/>
    <xf numFmtId="3" fontId="14" fillId="0" borderId="0" xfId="0" applyNumberFormat="1" applyFont="1" applyBorder="1"/>
    <xf numFmtId="3" fontId="0" fillId="0" borderId="0" xfId="0" applyNumberFormat="1" applyBorder="1"/>
    <xf numFmtId="3" fontId="0" fillId="2" borderId="0" xfId="0" applyNumberFormat="1" applyFill="1" applyBorder="1"/>
    <xf numFmtId="49" fontId="24" fillId="9" borderId="2" xfId="0" applyNumberFormat="1" applyFont="1" applyFill="1" applyBorder="1" applyAlignment="1"/>
    <xf numFmtId="0" fontId="25" fillId="9" borderId="2" xfId="0" applyFont="1" applyFill="1" applyBorder="1" applyAlignment="1"/>
    <xf numFmtId="0" fontId="25" fillId="9" borderId="2" xfId="0" applyFont="1" applyFill="1" applyBorder="1" applyAlignment="1">
      <alignment horizontal="center"/>
    </xf>
    <xf numFmtId="3" fontId="25" fillId="9" borderId="2" xfId="0" applyNumberFormat="1" applyFont="1" applyFill="1" applyBorder="1" applyAlignment="1"/>
    <xf numFmtId="165" fontId="0" fillId="0" borderId="2" xfId="0" applyNumberFormat="1" applyBorder="1"/>
    <xf numFmtId="165" fontId="0" fillId="6" borderId="2" xfId="0" applyNumberFormat="1" applyFill="1" applyBorder="1"/>
    <xf numFmtId="0" fontId="6" fillId="0" borderId="7" xfId="0" applyFont="1" applyFill="1" applyBorder="1" applyAlignment="1"/>
    <xf numFmtId="0" fontId="0" fillId="0" borderId="4" xfId="0" applyBorder="1"/>
    <xf numFmtId="3" fontId="14" fillId="7" borderId="2" xfId="0" applyNumberFormat="1" applyFont="1" applyFill="1" applyBorder="1"/>
    <xf numFmtId="3" fontId="26" fillId="0" borderId="2" xfId="0" applyNumberFormat="1" applyFont="1" applyBorder="1"/>
    <xf numFmtId="3" fontId="0" fillId="0" borderId="0" xfId="0" applyNumberFormat="1" applyFill="1" applyBorder="1"/>
    <xf numFmtId="0" fontId="0" fillId="0" borderId="0" xfId="0"/>
    <xf numFmtId="3" fontId="4" fillId="0" borderId="2" xfId="0" applyNumberFormat="1" applyFont="1" applyFill="1" applyBorder="1" applyAlignment="1"/>
    <xf numFmtId="49" fontId="3" fillId="0" borderId="2" xfId="0" applyNumberFormat="1" applyFont="1" applyFill="1" applyBorder="1" applyAlignment="1"/>
    <xf numFmtId="3" fontId="6" fillId="0" borderId="2" xfId="0" applyNumberFormat="1" applyFont="1" applyFill="1" applyBorder="1" applyAlignment="1"/>
    <xf numFmtId="3" fontId="4" fillId="8" borderId="2" xfId="0" applyNumberFormat="1" applyFont="1" applyFill="1" applyBorder="1" applyAlignment="1">
      <alignment horizontal="right"/>
    </xf>
    <xf numFmtId="3" fontId="4" fillId="9" borderId="2" xfId="0" applyNumberFormat="1" applyFont="1" applyFill="1" applyBorder="1" applyAlignment="1"/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6" borderId="2" xfId="0" applyFont="1" applyFill="1" applyBorder="1" applyAlignment="1"/>
    <xf numFmtId="3" fontId="4" fillId="8" borderId="2" xfId="0" applyNumberFormat="1" applyFont="1" applyFill="1" applyBorder="1" applyAlignment="1"/>
    <xf numFmtId="3" fontId="4" fillId="6" borderId="2" xfId="0" applyNumberFormat="1" applyFont="1" applyFill="1" applyBorder="1" applyAlignment="1"/>
    <xf numFmtId="0" fontId="6" fillId="6" borderId="2" xfId="0" applyFont="1" applyFill="1" applyBorder="1" applyAlignment="1">
      <alignment horizontal="left"/>
    </xf>
    <xf numFmtId="3" fontId="6" fillId="6" borderId="2" xfId="0" applyNumberFormat="1" applyFont="1" applyFill="1" applyBorder="1" applyAlignment="1"/>
    <xf numFmtId="3" fontId="2" fillId="9" borderId="2" xfId="0" applyNumberFormat="1" applyFont="1" applyFill="1" applyBorder="1" applyAlignment="1"/>
    <xf numFmtId="3" fontId="2" fillId="6" borderId="2" xfId="0" applyNumberFormat="1" applyFont="1" applyFill="1" applyBorder="1" applyAlignment="1"/>
    <xf numFmtId="0" fontId="2" fillId="0" borderId="2" xfId="0" applyFont="1" applyFill="1" applyBorder="1" applyAlignment="1"/>
    <xf numFmtId="3" fontId="2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/>
    <xf numFmtId="49" fontId="3" fillId="6" borderId="2" xfId="0" applyNumberFormat="1" applyFont="1" applyFill="1" applyBorder="1" applyAlignment="1"/>
    <xf numFmtId="3" fontId="2" fillId="5" borderId="2" xfId="0" applyNumberFormat="1" applyFont="1" applyFill="1" applyBorder="1" applyAlignment="1"/>
    <xf numFmtId="0" fontId="0" fillId="0" borderId="2" xfId="0" applyBorder="1"/>
    <xf numFmtId="3" fontId="0" fillId="0" borderId="2" xfId="0" applyNumberFormat="1" applyBorder="1"/>
    <xf numFmtId="3" fontId="2" fillId="7" borderId="2" xfId="0" applyNumberFormat="1" applyFont="1" applyFill="1" applyBorder="1" applyAlignment="1"/>
    <xf numFmtId="0" fontId="14" fillId="0" borderId="2" xfId="0" applyFont="1" applyBorder="1"/>
    <xf numFmtId="3" fontId="3" fillId="6" borderId="2" xfId="0" applyNumberFormat="1" applyFont="1" applyFill="1" applyBorder="1" applyAlignment="1"/>
    <xf numFmtId="3" fontId="14" fillId="9" borderId="2" xfId="0" applyNumberFormat="1" applyFont="1" applyFill="1" applyBorder="1"/>
    <xf numFmtId="3" fontId="15" fillId="0" borderId="2" xfId="0" applyNumberFormat="1" applyFont="1" applyFill="1" applyBorder="1" applyAlignment="1"/>
    <xf numFmtId="3" fontId="17" fillId="9" borderId="2" xfId="0" applyNumberFormat="1" applyFont="1" applyFill="1" applyBorder="1"/>
    <xf numFmtId="3" fontId="17" fillId="0" borderId="2" xfId="0" applyNumberFormat="1" applyFont="1" applyBorder="1"/>
    <xf numFmtId="3" fontId="0" fillId="6" borderId="2" xfId="0" applyNumberFormat="1" applyFill="1" applyBorder="1"/>
    <xf numFmtId="3" fontId="14" fillId="6" borderId="2" xfId="0" applyNumberFormat="1" applyFont="1" applyFill="1" applyBorder="1"/>
    <xf numFmtId="3" fontId="6" fillId="13" borderId="2" xfId="0" applyNumberFormat="1" applyFont="1" applyFill="1" applyBorder="1" applyAlignment="1"/>
    <xf numFmtId="3" fontId="14" fillId="0" borderId="2" xfId="0" applyNumberFormat="1" applyFont="1" applyBorder="1"/>
    <xf numFmtId="3" fontId="23" fillId="0" borderId="2" xfId="0" applyNumberFormat="1" applyFont="1" applyFill="1" applyBorder="1" applyAlignment="1"/>
    <xf numFmtId="3" fontId="9" fillId="6" borderId="2" xfId="0" applyNumberFormat="1" applyFont="1" applyFill="1" applyBorder="1"/>
    <xf numFmtId="3" fontId="0" fillId="0" borderId="0" xfId="0" applyNumberFormat="1" applyFill="1" applyBorder="1"/>
    <xf numFmtId="3" fontId="2" fillId="0" borderId="2" xfId="0" applyNumberFormat="1" applyFont="1" applyBorder="1"/>
    <xf numFmtId="164" fontId="0" fillId="0" borderId="2" xfId="0" applyNumberFormat="1" applyBorder="1"/>
    <xf numFmtId="0" fontId="18" fillId="0" borderId="0" xfId="0" applyFont="1"/>
    <xf numFmtId="164" fontId="2" fillId="6" borderId="2" xfId="0" applyNumberFormat="1" applyFont="1" applyFill="1" applyBorder="1" applyAlignment="1"/>
    <xf numFmtId="3" fontId="0" fillId="7" borderId="2" xfId="0" applyNumberFormat="1" applyFill="1" applyBorder="1"/>
    <xf numFmtId="0" fontId="1" fillId="0" borderId="0" xfId="0" applyFont="1"/>
    <xf numFmtId="10" fontId="0" fillId="0" borderId="0" xfId="0" applyNumberFormat="1"/>
    <xf numFmtId="0" fontId="1" fillId="0" borderId="2" xfId="0" applyFont="1" applyBorder="1"/>
    <xf numFmtId="3" fontId="2" fillId="6" borderId="0" xfId="0" applyNumberFormat="1" applyFont="1" applyFill="1" applyBorder="1" applyAlignment="1"/>
    <xf numFmtId="3" fontId="27" fillId="6" borderId="2" xfId="0" applyNumberFormat="1" applyFont="1" applyFill="1" applyBorder="1"/>
    <xf numFmtId="3" fontId="1" fillId="0" borderId="2" xfId="0" applyNumberFormat="1" applyFont="1" applyFill="1" applyBorder="1" applyAlignment="1"/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3" fontId="20" fillId="21" borderId="2" xfId="0" applyNumberFormat="1" applyFont="1" applyFill="1" applyBorder="1"/>
    <xf numFmtId="3" fontId="4" fillId="22" borderId="2" xfId="0" applyNumberFormat="1" applyFont="1" applyFill="1" applyBorder="1" applyAlignment="1"/>
    <xf numFmtId="0" fontId="1" fillId="0" borderId="0" xfId="0" applyFont="1" applyBorder="1"/>
    <xf numFmtId="3" fontId="0" fillId="0" borderId="3" xfId="0" applyNumberFormat="1" applyBorder="1"/>
    <xf numFmtId="49" fontId="5" fillId="0" borderId="2" xfId="0" applyNumberFormat="1" applyFont="1" applyFill="1" applyBorder="1" applyAlignment="1">
      <alignment horizontal="left" wrapText="1"/>
    </xf>
    <xf numFmtId="166" fontId="0" fillId="0" borderId="0" xfId="0" applyNumberFormat="1"/>
    <xf numFmtId="3" fontId="20" fillId="6" borderId="2" xfId="0" applyNumberFormat="1" applyFont="1" applyFill="1" applyBorder="1"/>
    <xf numFmtId="3" fontId="4" fillId="6" borderId="2" xfId="2" applyNumberFormat="1" applyFont="1" applyFill="1" applyBorder="1" applyAlignment="1"/>
    <xf numFmtId="164" fontId="0" fillId="6" borderId="2" xfId="0" applyNumberFormat="1" applyFill="1" applyBorder="1"/>
    <xf numFmtId="3" fontId="17" fillId="6" borderId="2" xfId="0" applyNumberFormat="1" applyFont="1" applyFill="1" applyBorder="1"/>
    <xf numFmtId="3" fontId="1" fillId="6" borderId="2" xfId="0" applyNumberFormat="1" applyFont="1" applyFill="1" applyBorder="1" applyAlignment="1"/>
    <xf numFmtId="3" fontId="23" fillId="6" borderId="2" xfId="0" applyNumberFormat="1" applyFont="1" applyFill="1" applyBorder="1" applyAlignment="1"/>
    <xf numFmtId="3" fontId="2" fillId="6" borderId="2" xfId="0" applyNumberFormat="1" applyFont="1" applyFill="1" applyBorder="1"/>
    <xf numFmtId="3" fontId="25" fillId="6" borderId="2" xfId="0" applyNumberFormat="1" applyFont="1" applyFill="1" applyBorder="1" applyAlignment="1"/>
    <xf numFmtId="3" fontId="15" fillId="6" borderId="2" xfId="0" applyNumberFormat="1" applyFont="1" applyFill="1" applyBorder="1" applyAlignment="1"/>
    <xf numFmtId="3" fontId="4" fillId="23" borderId="2" xfId="0" applyNumberFormat="1" applyFont="1" applyFill="1" applyBorder="1" applyAlignment="1"/>
    <xf numFmtId="3" fontId="6" fillId="7" borderId="2" xfId="0" applyNumberFormat="1" applyFont="1" applyFill="1" applyBorder="1" applyAlignment="1">
      <alignment horizontal="right"/>
    </xf>
    <xf numFmtId="3" fontId="4" fillId="22" borderId="5" xfId="0" applyNumberFormat="1" applyFont="1" applyFill="1" applyBorder="1" applyAlignment="1"/>
    <xf numFmtId="0" fontId="0" fillId="0" borderId="3" xfId="0" applyFill="1" applyBorder="1"/>
    <xf numFmtId="3" fontId="20" fillId="8" borderId="3" xfId="0" applyNumberFormat="1" applyFont="1" applyFill="1" applyBorder="1"/>
    <xf numFmtId="3" fontId="9" fillId="8" borderId="3" xfId="0" applyNumberFormat="1" applyFont="1" applyFill="1" applyBorder="1"/>
    <xf numFmtId="3" fontId="0" fillId="8" borderId="3" xfId="0" applyNumberFormat="1" applyFill="1" applyBorder="1"/>
    <xf numFmtId="3" fontId="14" fillId="0" borderId="3" xfId="0" applyNumberFormat="1" applyFont="1" applyBorder="1"/>
    <xf numFmtId="3" fontId="14" fillId="6" borderId="3" xfId="0" applyNumberFormat="1" applyFont="1" applyFill="1" applyBorder="1"/>
    <xf numFmtId="3" fontId="0" fillId="6" borderId="3" xfId="0" applyNumberFormat="1" applyFill="1" applyBorder="1"/>
    <xf numFmtId="0" fontId="0" fillId="0" borderId="3" xfId="0" applyBorder="1"/>
    <xf numFmtId="3" fontId="1" fillId="0" borderId="3" xfId="0" applyNumberFormat="1" applyFont="1" applyBorder="1"/>
    <xf numFmtId="3" fontId="32" fillId="9" borderId="2" xfId="2" applyNumberFormat="1" applyFont="1" applyFill="1" applyBorder="1" applyAlignment="1"/>
    <xf numFmtId="0" fontId="33" fillId="9" borderId="2" xfId="0" applyFont="1" applyFill="1" applyBorder="1"/>
    <xf numFmtId="164" fontId="33" fillId="9" borderId="2" xfId="0" applyNumberFormat="1" applyFont="1" applyFill="1" applyBorder="1"/>
    <xf numFmtId="164" fontId="14" fillId="9" borderId="2" xfId="0" applyNumberFormat="1" applyFont="1" applyFill="1" applyBorder="1"/>
    <xf numFmtId="164" fontId="14" fillId="0" borderId="2" xfId="0" applyNumberFormat="1" applyFont="1" applyBorder="1"/>
    <xf numFmtId="164" fontId="0" fillId="0" borderId="2" xfId="0" applyNumberFormat="1" applyBorder="1" applyAlignment="1"/>
    <xf numFmtId="3" fontId="0" fillId="0" borderId="8" xfId="0" applyNumberFormat="1" applyFill="1" applyBorder="1"/>
    <xf numFmtId="0" fontId="0" fillId="0" borderId="0" xfId="0" applyFill="1" applyBorder="1"/>
    <xf numFmtId="166" fontId="1" fillId="6" borderId="0" xfId="0" applyNumberFormat="1" applyFont="1" applyFill="1"/>
    <xf numFmtId="3" fontId="0" fillId="0" borderId="2" xfId="0" applyNumberFormat="1" applyBorder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3" fontId="37" fillId="0" borderId="2" xfId="0" applyNumberFormat="1" applyFont="1" applyBorder="1" applyAlignment="1">
      <alignment horizontal="center"/>
    </xf>
    <xf numFmtId="0" fontId="0" fillId="0" borderId="9" xfId="0" applyBorder="1"/>
    <xf numFmtId="3" fontId="1" fillId="6" borderId="2" xfId="0" applyNumberFormat="1" applyFont="1" applyFill="1" applyBorder="1"/>
    <xf numFmtId="1" fontId="6" fillId="6" borderId="2" xfId="0" applyNumberFormat="1" applyFont="1" applyFill="1" applyBorder="1" applyAlignment="1">
      <alignment horizontal="right"/>
    </xf>
    <xf numFmtId="164" fontId="1" fillId="6" borderId="2" xfId="0" applyNumberFormat="1" applyFont="1" applyFill="1" applyBorder="1"/>
    <xf numFmtId="3" fontId="0" fillId="24" borderId="2" xfId="0" applyNumberFormat="1" applyFill="1" applyBorder="1"/>
    <xf numFmtId="0" fontId="4" fillId="9" borderId="2" xfId="0" applyFont="1" applyFill="1" applyBorder="1" applyAlignment="1">
      <alignment horizontal="center" wrapText="1"/>
    </xf>
    <xf numFmtId="3" fontId="4" fillId="9" borderId="2" xfId="0" applyNumberFormat="1" applyFont="1" applyFill="1" applyBorder="1" applyAlignment="1">
      <alignment wrapText="1"/>
    </xf>
    <xf numFmtId="3" fontId="38" fillId="9" borderId="2" xfId="0" applyNumberFormat="1" applyFont="1" applyFill="1" applyBorder="1" applyAlignment="1"/>
    <xf numFmtId="3" fontId="39" fillId="0" borderId="2" xfId="0" applyNumberFormat="1" applyFont="1" applyFill="1" applyBorder="1" applyAlignment="1"/>
    <xf numFmtId="3" fontId="40" fillId="0" borderId="2" xfId="0" applyNumberFormat="1" applyFont="1" applyFill="1" applyBorder="1" applyAlignment="1"/>
    <xf numFmtId="3" fontId="21" fillId="0" borderId="2" xfId="0" applyNumberFormat="1" applyFont="1" applyBorder="1"/>
    <xf numFmtId="0" fontId="4" fillId="9" borderId="2" xfId="0" applyFont="1" applyFill="1" applyBorder="1" applyAlignment="1">
      <alignment wrapText="1"/>
    </xf>
    <xf numFmtId="3" fontId="41" fillId="0" borderId="2" xfId="0" applyNumberFormat="1" applyFont="1" applyBorder="1"/>
    <xf numFmtId="0" fontId="2" fillId="9" borderId="2" xfId="0" applyFont="1" applyFill="1" applyBorder="1" applyAlignment="1">
      <alignment horizontal="center" wrapText="1"/>
    </xf>
    <xf numFmtId="3" fontId="42" fillId="9" borderId="2" xfId="0" applyNumberFormat="1" applyFont="1" applyFill="1" applyBorder="1" applyAlignment="1"/>
    <xf numFmtId="3" fontId="42" fillId="0" borderId="2" xfId="0" applyNumberFormat="1" applyFont="1" applyFill="1" applyBorder="1" applyAlignment="1"/>
    <xf numFmtId="0" fontId="2" fillId="9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0" fontId="0" fillId="0" borderId="0" xfId="0" applyNumberFormat="1" applyBorder="1"/>
    <xf numFmtId="164" fontId="1" fillId="0" borderId="2" xfId="0" applyNumberFormat="1" applyFont="1" applyBorder="1"/>
    <xf numFmtId="164" fontId="14" fillId="7" borderId="2" xfId="0" applyNumberFormat="1" applyFont="1" applyFill="1" applyBorder="1" applyAlignment="1"/>
    <xf numFmtId="164" fontId="14" fillId="22" borderId="2" xfId="0" applyNumberFormat="1" applyFont="1" applyFill="1" applyBorder="1" applyAlignment="1"/>
    <xf numFmtId="164" fontId="14" fillId="6" borderId="2" xfId="0" applyNumberFormat="1" applyFont="1" applyFill="1" applyBorder="1" applyAlignment="1"/>
    <xf numFmtId="164" fontId="14" fillId="14" borderId="2" xfId="0" applyNumberFormat="1" applyFont="1" applyFill="1" applyBorder="1" applyAlignment="1"/>
    <xf numFmtId="164" fontId="14" fillId="21" borderId="2" xfId="0" applyNumberFormat="1" applyFont="1" applyFill="1" applyBorder="1" applyAlignment="1"/>
    <xf numFmtId="164" fontId="14" fillId="7" borderId="2" xfId="0" applyNumberFormat="1" applyFont="1" applyFill="1" applyBorder="1" applyAlignment="1">
      <alignment horizontal="right"/>
    </xf>
    <xf numFmtId="164" fontId="14" fillId="8" borderId="2" xfId="0" applyNumberFormat="1" applyFont="1" applyFill="1" applyBorder="1" applyAlignment="1">
      <alignment horizontal="right"/>
    </xf>
    <xf numFmtId="164" fontId="14" fillId="9" borderId="2" xfId="0" applyNumberFormat="1" applyFont="1" applyFill="1" applyBorder="1" applyAlignment="1"/>
    <xf numFmtId="164" fontId="14" fillId="0" borderId="2" xfId="0" applyNumberFormat="1" applyFont="1" applyFill="1" applyBorder="1" applyAlignment="1"/>
    <xf numFmtId="164" fontId="14" fillId="9" borderId="2" xfId="2" applyNumberFormat="1" applyFont="1" applyFill="1" applyBorder="1" applyAlignment="1"/>
    <xf numFmtId="164" fontId="1" fillId="11" borderId="2" xfId="0" applyNumberFormat="1" applyFont="1" applyFill="1" applyBorder="1"/>
    <xf numFmtId="164" fontId="14" fillId="8" borderId="2" xfId="0" applyNumberFormat="1" applyFont="1" applyFill="1" applyBorder="1" applyAlignment="1"/>
    <xf numFmtId="164" fontId="1" fillId="6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14" fillId="6" borderId="2" xfId="0" applyNumberFormat="1" applyFont="1" applyFill="1" applyBorder="1"/>
    <xf numFmtId="164" fontId="43" fillId="9" borderId="2" xfId="0" applyNumberFormat="1" applyFont="1" applyFill="1" applyBorder="1" applyAlignment="1"/>
    <xf numFmtId="164" fontId="14" fillId="5" borderId="2" xfId="0" applyNumberFormat="1" applyFont="1" applyFill="1" applyBorder="1" applyAlignment="1"/>
    <xf numFmtId="164" fontId="14" fillId="12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23" fillId="0" borderId="2" xfId="0" applyNumberFormat="1" applyFont="1" applyFill="1" applyBorder="1" applyAlignment="1"/>
    <xf numFmtId="164" fontId="6" fillId="0" borderId="2" xfId="0" applyNumberFormat="1" applyFont="1" applyFill="1" applyBorder="1" applyAlignment="1"/>
    <xf numFmtId="164" fontId="4" fillId="0" borderId="2" xfId="0" applyNumberFormat="1" applyFont="1" applyFill="1" applyBorder="1" applyAlignment="1"/>
    <xf numFmtId="164" fontId="44" fillId="9" borderId="2" xfId="0" applyNumberFormat="1" applyFont="1" applyFill="1" applyBorder="1" applyAlignment="1"/>
    <xf numFmtId="164" fontId="1" fillId="7" borderId="2" xfId="0" applyNumberFormat="1" applyFont="1" applyFill="1" applyBorder="1"/>
    <xf numFmtId="164" fontId="1" fillId="17" borderId="2" xfId="0" applyNumberFormat="1" applyFont="1" applyFill="1" applyBorder="1"/>
    <xf numFmtId="0" fontId="6" fillId="0" borderId="2" xfId="0" applyFont="1" applyFill="1" applyBorder="1" applyAlignment="1">
      <alignment wrapText="1"/>
    </xf>
    <xf numFmtId="3" fontId="45" fillId="9" borderId="2" xfId="0" applyNumberFormat="1" applyFont="1" applyFill="1" applyBorder="1" applyAlignment="1"/>
    <xf numFmtId="3" fontId="45" fillId="0" borderId="2" xfId="0" applyNumberFormat="1" applyFont="1" applyFill="1" applyBorder="1" applyAlignment="1"/>
    <xf numFmtId="3" fontId="46" fillId="9" borderId="2" xfId="0" applyNumberFormat="1" applyFont="1" applyFill="1" applyBorder="1" applyAlignment="1"/>
    <xf numFmtId="3" fontId="46" fillId="0" borderId="2" xfId="0" applyNumberFormat="1" applyFont="1" applyFill="1" applyBorder="1" applyAlignment="1"/>
    <xf numFmtId="3" fontId="1" fillId="0" borderId="2" xfId="0" applyNumberFormat="1" applyFont="1" applyBorder="1"/>
    <xf numFmtId="164" fontId="0" fillId="0" borderId="2" xfId="0" applyNumberFormat="1" applyBorder="1" applyAlignment="1">
      <alignment horizontal="right"/>
    </xf>
    <xf numFmtId="3" fontId="45" fillId="6" borderId="2" xfId="0" applyNumberFormat="1" applyFont="1" applyFill="1" applyBorder="1" applyAlignment="1"/>
    <xf numFmtId="3" fontId="47" fillId="9" borderId="2" xfId="0" applyNumberFormat="1" applyFont="1" applyFill="1" applyBorder="1" applyAlignment="1"/>
    <xf numFmtId="3" fontId="48" fillId="0" borderId="2" xfId="0" applyNumberFormat="1" applyFont="1" applyFill="1" applyBorder="1" applyAlignment="1"/>
    <xf numFmtId="3" fontId="49" fillId="0" borderId="2" xfId="0" applyNumberFormat="1" applyFont="1" applyFill="1" applyBorder="1" applyAlignment="1"/>
    <xf numFmtId="3" fontId="50" fillId="0" borderId="2" xfId="0" applyNumberFormat="1" applyFont="1" applyBorder="1"/>
    <xf numFmtId="0" fontId="33" fillId="0" borderId="0" xfId="0" applyFont="1"/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1" fillId="0" borderId="2" xfId="4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">
    <cellStyle name="Normaallaad 11" xfId="4" xr:uid="{00000000-0005-0000-0000-000001000000}"/>
    <cellStyle name="Normal" xfId="0" builtinId="0"/>
    <cellStyle name="Normal 2" xfId="1" xr:uid="{00000000-0005-0000-0000-000002000000}"/>
    <cellStyle name="Percent" xfId="2" builtinId="5"/>
    <cellStyle name="Protsent 2" xfId="3" xr:uid="{00000000-0005-0000-0000-000004000000}"/>
  </cellStyles>
  <dxfs count="0"/>
  <tableStyles count="0" defaultTableStyle="TableStyleMedium9" defaultPivotStyle="PivotStyleLight16"/>
  <colors>
    <mruColors>
      <color rgb="FF00FFFF"/>
      <color rgb="FFCC66FF"/>
      <color rgb="FF99FF99"/>
      <color rgb="FF66FF66"/>
      <color rgb="FFFF66CC"/>
      <color rgb="FFFFFF66"/>
      <color rgb="FFFF00FF"/>
      <color rgb="FF00FF00"/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ia/Downloads/2015%20EEELARVE%20l&#245;plik%20(180320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LARVE 2015"/>
      <sheetName val="TULUD 2015"/>
    </sheetNames>
    <sheetDataSet>
      <sheetData sheetId="0"/>
      <sheetData sheetId="1">
        <row r="6">
          <cell r="T6">
            <v>1213896</v>
          </cell>
        </row>
        <row r="12">
          <cell r="T12">
            <v>39207</v>
          </cell>
        </row>
        <row r="20">
          <cell r="T20">
            <v>44550</v>
          </cell>
        </row>
        <row r="26">
          <cell r="T26">
            <v>1500</v>
          </cell>
        </row>
        <row r="27">
          <cell r="T27">
            <v>4700</v>
          </cell>
        </row>
        <row r="30">
          <cell r="T30">
            <v>29940</v>
          </cell>
        </row>
        <row r="34">
          <cell r="T34">
            <v>6458</v>
          </cell>
        </row>
        <row r="37">
          <cell r="T37">
            <v>1600</v>
          </cell>
        </row>
        <row r="40">
          <cell r="T40">
            <v>5700</v>
          </cell>
        </row>
        <row r="43">
          <cell r="T43">
            <v>10850</v>
          </cell>
        </row>
        <row r="48">
          <cell r="T48">
            <v>400</v>
          </cell>
        </row>
        <row r="50">
          <cell r="T50">
            <v>400</v>
          </cell>
        </row>
        <row r="53">
          <cell r="T53">
            <v>51437</v>
          </cell>
        </row>
        <row r="66">
          <cell r="T66">
            <v>21653</v>
          </cell>
        </row>
        <row r="67">
          <cell r="T67">
            <v>5839</v>
          </cell>
        </row>
        <row r="68">
          <cell r="T68">
            <v>7333</v>
          </cell>
        </row>
        <row r="69">
          <cell r="T69">
            <v>233998</v>
          </cell>
        </row>
        <row r="70">
          <cell r="T70">
            <v>796</v>
          </cell>
        </row>
        <row r="71">
          <cell r="T71">
            <v>12285</v>
          </cell>
        </row>
        <row r="72">
          <cell r="T72">
            <v>56</v>
          </cell>
        </row>
        <row r="74">
          <cell r="T74">
            <v>0</v>
          </cell>
        </row>
        <row r="80">
          <cell r="T80">
            <v>850</v>
          </cell>
        </row>
        <row r="82">
          <cell r="T82">
            <v>850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76"/>
  <sheetViews>
    <sheetView tabSelected="1" zoomScale="110" zoomScaleNormal="110" workbookViewId="0">
      <pane xSplit="4" ySplit="4" topLeftCell="L447" activePane="bottomRight" state="frozen"/>
      <selection pane="topRight" activeCell="E1" sqref="E1"/>
      <selection pane="bottomLeft" activeCell="A4" sqref="A4"/>
      <selection pane="bottomRight" activeCell="Q449" sqref="Q449:Q455"/>
    </sheetView>
  </sheetViews>
  <sheetFormatPr defaultRowHeight="13.2" outlineLevelRow="2"/>
  <cols>
    <col min="1" max="1" width="6.5546875" customWidth="1"/>
    <col min="2" max="2" width="7" customWidth="1"/>
    <col min="3" max="3" width="6.5546875" customWidth="1"/>
    <col min="4" max="4" width="48" customWidth="1"/>
    <col min="5" max="5" width="0.33203125" hidden="1" customWidth="1"/>
    <col min="6" max="6" width="10.109375" hidden="1" customWidth="1"/>
    <col min="7" max="7" width="0.5546875" hidden="1" customWidth="1"/>
    <col min="8" max="8" width="14.44140625" hidden="1" customWidth="1"/>
    <col min="9" max="9" width="0.44140625" style="173" hidden="1" customWidth="1"/>
    <col min="10" max="10" width="0.109375" style="5" customWidth="1"/>
    <col min="11" max="13" width="11.88671875" style="173" customWidth="1"/>
    <col min="14" max="14" width="13.44140625" style="173" customWidth="1"/>
    <col min="15" max="15" width="14" style="173" customWidth="1"/>
    <col min="16" max="16" width="11.33203125" bestFit="1" customWidth="1"/>
    <col min="17" max="17" width="13.44140625" bestFit="1" customWidth="1"/>
  </cols>
  <sheetData>
    <row r="1" spans="1:18">
      <c r="E1" s="5"/>
      <c r="F1" s="5"/>
      <c r="G1" s="4"/>
      <c r="H1" s="5"/>
    </row>
    <row r="2" spans="1:18" ht="15.6">
      <c r="A2" s="6" t="s">
        <v>459</v>
      </c>
      <c r="B2" s="7"/>
      <c r="C2" s="7"/>
      <c r="D2" s="7"/>
      <c r="E2" s="7"/>
      <c r="F2" s="7"/>
      <c r="G2" s="174"/>
      <c r="H2" s="7"/>
    </row>
    <row r="3" spans="1:18" ht="27">
      <c r="A3" s="6"/>
      <c r="B3" s="7"/>
      <c r="C3" s="7"/>
      <c r="D3" s="7"/>
      <c r="E3" s="7"/>
      <c r="F3" s="125"/>
      <c r="H3" s="125"/>
      <c r="K3" s="270"/>
      <c r="L3" s="270"/>
      <c r="M3" s="270"/>
      <c r="N3" s="270"/>
      <c r="O3" s="270"/>
      <c r="P3" s="271" t="s">
        <v>439</v>
      </c>
    </row>
    <row r="4" spans="1:18" ht="27">
      <c r="A4" s="9"/>
      <c r="B4" s="10" t="s">
        <v>68</v>
      </c>
      <c r="C4" s="10"/>
      <c r="D4" s="11" t="s">
        <v>69</v>
      </c>
      <c r="E4" s="149" t="s">
        <v>269</v>
      </c>
      <c r="F4" s="126" t="s">
        <v>269</v>
      </c>
      <c r="G4" s="148" t="s">
        <v>277</v>
      </c>
      <c r="H4" s="126" t="s">
        <v>290</v>
      </c>
      <c r="I4" s="100" t="s">
        <v>376</v>
      </c>
      <c r="J4" s="252" t="s">
        <v>406</v>
      </c>
      <c r="K4" s="244" t="s">
        <v>405</v>
      </c>
      <c r="L4" s="316" t="s">
        <v>438</v>
      </c>
      <c r="M4" s="308" t="s">
        <v>460</v>
      </c>
      <c r="N4" s="308" t="s">
        <v>462</v>
      </c>
      <c r="O4" s="308" t="s">
        <v>463</v>
      </c>
    </row>
    <row r="5" spans="1:18" ht="15.6">
      <c r="A5" s="9"/>
      <c r="B5" s="12"/>
      <c r="C5" s="13" t="s">
        <v>33</v>
      </c>
      <c r="D5" s="14"/>
      <c r="E5" s="15">
        <f>SUM(E6+E10+E23+E38)</f>
        <v>1614337</v>
      </c>
      <c r="F5" s="15">
        <f>SUM(F6+F10+F23+F38)</f>
        <v>1608099</v>
      </c>
      <c r="G5" s="15">
        <f>SUM(G6+G10+G23+G38)</f>
        <v>1575923</v>
      </c>
      <c r="H5" s="15">
        <f>SUM(H6+H10+H23+H38)</f>
        <v>1739710.39</v>
      </c>
      <c r="I5" s="15">
        <f>SUM(I6+I10+I23+I38)</f>
        <v>1784452</v>
      </c>
      <c r="J5" s="15">
        <f t="shared" ref="J5" si="0">SUM(J6+J10+J23+J38)</f>
        <v>1901959.91</v>
      </c>
      <c r="K5" s="15">
        <f t="shared" ref="K5:O5" si="1">SUM(K6+K10+K23+K38)</f>
        <v>1923130</v>
      </c>
      <c r="L5" s="15">
        <f t="shared" si="1"/>
        <v>2001425.4300000002</v>
      </c>
      <c r="M5" s="15">
        <f t="shared" ref="M5" si="2">SUM(M6+M10+M23+M38)</f>
        <v>2027795</v>
      </c>
      <c r="N5" s="332">
        <f>O5-M5</f>
        <v>41532</v>
      </c>
      <c r="O5" s="15">
        <f t="shared" si="1"/>
        <v>2069327</v>
      </c>
      <c r="P5" s="277">
        <f>(O5-K5)/K5</f>
        <v>7.602034183856525E-2</v>
      </c>
      <c r="Q5" s="173"/>
    </row>
    <row r="6" spans="1:18" ht="15.6">
      <c r="A6" s="9"/>
      <c r="B6" s="16" t="s">
        <v>70</v>
      </c>
      <c r="C6" s="16"/>
      <c r="D6" s="17" t="s">
        <v>0</v>
      </c>
      <c r="E6" s="18">
        <f t="shared" ref="E6:J6" si="3">SUM(E7:E9)</f>
        <v>930667</v>
      </c>
      <c r="F6" s="18">
        <f t="shared" si="3"/>
        <v>930667</v>
      </c>
      <c r="G6" s="18">
        <f>SUM(G7:G9)</f>
        <v>940305</v>
      </c>
      <c r="H6" s="18">
        <f t="shared" si="3"/>
        <v>1054523.8</v>
      </c>
      <c r="I6" s="18">
        <f>'[1]TULUD 2015'!T6</f>
        <v>1213896</v>
      </c>
      <c r="J6" s="273">
        <f t="shared" si="3"/>
        <v>1281458</v>
      </c>
      <c r="K6" s="18">
        <f t="shared" ref="K6:O6" si="4">SUM(K7:K9)</f>
        <v>1341745</v>
      </c>
      <c r="L6" s="18">
        <f t="shared" si="4"/>
        <v>1392132.5</v>
      </c>
      <c r="M6" s="18">
        <f t="shared" ref="M6" si="5">SUM(M7:M9)</f>
        <v>1442981</v>
      </c>
      <c r="N6" s="333">
        <f t="shared" ref="N6:N42" si="6">O6-M6</f>
        <v>19319</v>
      </c>
      <c r="O6" s="18">
        <f t="shared" si="4"/>
        <v>1462300</v>
      </c>
      <c r="P6" s="277">
        <f t="shared" ref="P6:P70" si="7">(O6-K6)/K6</f>
        <v>8.9849412518772195E-2</v>
      </c>
      <c r="Q6" s="329"/>
    </row>
    <row r="7" spans="1:18" ht="15.6">
      <c r="A7" s="9"/>
      <c r="B7" s="19"/>
      <c r="C7" s="19"/>
      <c r="D7" s="20" t="s">
        <v>71</v>
      </c>
      <c r="E7" s="21">
        <v>858195</v>
      </c>
      <c r="F7" s="128">
        <v>858195</v>
      </c>
      <c r="G7" s="100">
        <v>873310</v>
      </c>
      <c r="H7" s="128">
        <v>983930</v>
      </c>
      <c r="I7" s="100">
        <v>1137696</v>
      </c>
      <c r="J7" s="252">
        <v>1205186</v>
      </c>
      <c r="K7" s="244">
        <v>1265445</v>
      </c>
      <c r="L7" s="244">
        <v>1316223</v>
      </c>
      <c r="M7" s="244">
        <v>1366681</v>
      </c>
      <c r="N7" s="334">
        <f t="shared" si="6"/>
        <v>15319</v>
      </c>
      <c r="O7" s="244">
        <v>1382000</v>
      </c>
      <c r="P7" s="277">
        <f t="shared" si="7"/>
        <v>9.2105939017499777E-2</v>
      </c>
      <c r="Q7" s="330">
        <f>(O7-L7)/L7</f>
        <v>4.9974054548507355E-2</v>
      </c>
      <c r="R7" s="173"/>
    </row>
    <row r="8" spans="1:18" ht="15.6">
      <c r="A8" s="9"/>
      <c r="B8" s="22"/>
      <c r="C8" s="22"/>
      <c r="D8" s="20" t="s">
        <v>72</v>
      </c>
      <c r="E8" s="21">
        <v>70826</v>
      </c>
      <c r="F8" s="128">
        <v>70826</v>
      </c>
      <c r="G8" s="100">
        <v>65000</v>
      </c>
      <c r="H8" s="128">
        <v>69770</v>
      </c>
      <c r="I8" s="100">
        <v>74300</v>
      </c>
      <c r="J8" s="252">
        <v>74281</v>
      </c>
      <c r="K8" s="244">
        <v>74300</v>
      </c>
      <c r="L8" s="244">
        <v>74053</v>
      </c>
      <c r="M8" s="244">
        <v>74300</v>
      </c>
      <c r="N8" s="334">
        <f t="shared" si="6"/>
        <v>4000</v>
      </c>
      <c r="O8" s="244">
        <f>'TULUD 2017'!X8</f>
        <v>78300</v>
      </c>
      <c r="P8" s="277">
        <f t="shared" si="7"/>
        <v>5.3835800807537013E-2</v>
      </c>
      <c r="Q8" s="330"/>
      <c r="R8" s="173"/>
    </row>
    <row r="9" spans="1:18" ht="15.6">
      <c r="A9" s="9"/>
      <c r="B9" s="22"/>
      <c r="C9" s="22"/>
      <c r="D9" s="20" t="s">
        <v>73</v>
      </c>
      <c r="E9" s="21">
        <v>1646</v>
      </c>
      <c r="F9" s="128">
        <v>1646</v>
      </c>
      <c r="G9" s="100">
        <v>1995</v>
      </c>
      <c r="H9" s="128">
        <v>823.8</v>
      </c>
      <c r="I9" s="100">
        <v>1900</v>
      </c>
      <c r="J9" s="252">
        <v>1991</v>
      </c>
      <c r="K9" s="244">
        <v>2000</v>
      </c>
      <c r="L9" s="244">
        <v>1856.5</v>
      </c>
      <c r="M9" s="244">
        <v>2000</v>
      </c>
      <c r="N9" s="334">
        <f t="shared" si="6"/>
        <v>0</v>
      </c>
      <c r="O9" s="244">
        <f>'TULUD 2017'!X9</f>
        <v>2000</v>
      </c>
      <c r="P9" s="277">
        <f t="shared" si="7"/>
        <v>0</v>
      </c>
      <c r="Q9" s="330"/>
    </row>
    <row r="10" spans="1:18" ht="15.6">
      <c r="A10" s="9"/>
      <c r="B10" s="23">
        <v>32</v>
      </c>
      <c r="C10" s="23"/>
      <c r="D10" s="24" t="s">
        <v>1</v>
      </c>
      <c r="E10" s="18">
        <f t="shared" ref="E10:F10" si="8">SUM(E11:E22)</f>
        <v>255120</v>
      </c>
      <c r="F10" s="18">
        <f t="shared" si="8"/>
        <v>248882</v>
      </c>
      <c r="G10" s="18">
        <f>SUM(G11:G22)</f>
        <v>267591</v>
      </c>
      <c r="H10" s="18">
        <v>308458.39</v>
      </c>
      <c r="I10" s="18">
        <f>SUM(I11:I22)</f>
        <v>151305</v>
      </c>
      <c r="J10" s="287">
        <f>SUM(J11:J22)</f>
        <v>191797.65000000002</v>
      </c>
      <c r="K10" s="18">
        <f>SUM(K11:K22)</f>
        <v>170381</v>
      </c>
      <c r="L10" s="18">
        <f t="shared" ref="L10:O10" si="9">SUM(L11:L22)</f>
        <v>185243.58000000002</v>
      </c>
      <c r="M10" s="18">
        <f t="shared" ref="M10" si="10">SUM(M11:M22)</f>
        <v>165760</v>
      </c>
      <c r="N10" s="333">
        <f t="shared" si="6"/>
        <v>5400</v>
      </c>
      <c r="O10" s="18">
        <f t="shared" si="9"/>
        <v>171160</v>
      </c>
      <c r="P10" s="277">
        <f t="shared" si="7"/>
        <v>4.5721060446880816E-3</v>
      </c>
      <c r="Q10" s="330"/>
    </row>
    <row r="11" spans="1:18" ht="15.6">
      <c r="A11" s="9"/>
      <c r="B11" s="25"/>
      <c r="C11" s="25"/>
      <c r="D11" s="20" t="s">
        <v>74</v>
      </c>
      <c r="E11" s="21">
        <v>6874</v>
      </c>
      <c r="F11" s="128">
        <v>6874</v>
      </c>
      <c r="G11" s="100">
        <v>8000</v>
      </c>
      <c r="H11" s="128">
        <v>6890.96</v>
      </c>
      <c r="I11" s="100">
        <v>6000</v>
      </c>
      <c r="J11" s="252">
        <f>'TULUD 2017'!U11</f>
        <v>7899</v>
      </c>
      <c r="K11" s="244">
        <v>7500</v>
      </c>
      <c r="L11" s="244">
        <v>8644</v>
      </c>
      <c r="M11" s="244">
        <v>7500</v>
      </c>
      <c r="N11" s="334">
        <f t="shared" si="6"/>
        <v>0</v>
      </c>
      <c r="O11" s="244">
        <f>'TULUD 2017'!X11</f>
        <v>7500</v>
      </c>
      <c r="P11" s="277">
        <f t="shared" si="7"/>
        <v>0</v>
      </c>
    </row>
    <row r="12" spans="1:18" ht="15.6">
      <c r="A12" s="9"/>
      <c r="B12" s="25"/>
      <c r="C12" s="25"/>
      <c r="D12" s="20" t="s">
        <v>75</v>
      </c>
      <c r="E12" s="21">
        <v>29401</v>
      </c>
      <c r="F12" s="128">
        <v>29401</v>
      </c>
      <c r="G12" s="100">
        <v>39504</v>
      </c>
      <c r="H12" s="128">
        <v>33496.559999999998</v>
      </c>
      <c r="I12" s="100">
        <f>'[1]TULUD 2015'!T12</f>
        <v>39207</v>
      </c>
      <c r="J12" s="252">
        <f>'TULUD 2017'!U12</f>
        <v>47665</v>
      </c>
      <c r="K12" s="244">
        <v>40269</v>
      </c>
      <c r="L12" s="244">
        <v>39567.760000000002</v>
      </c>
      <c r="M12" s="244">
        <v>36804</v>
      </c>
      <c r="N12" s="334">
        <f t="shared" si="6"/>
        <v>2000</v>
      </c>
      <c r="O12" s="244">
        <f>'TULUD 2017'!X12</f>
        <v>38804</v>
      </c>
      <c r="P12" s="277">
        <f t="shared" si="7"/>
        <v>-3.6380342198713653E-2</v>
      </c>
    </row>
    <row r="13" spans="1:18" ht="15.6">
      <c r="A13" s="9"/>
      <c r="B13" s="25"/>
      <c r="C13" s="25"/>
      <c r="D13" s="20" t="s">
        <v>76</v>
      </c>
      <c r="E13" s="21">
        <v>43752</v>
      </c>
      <c r="F13" s="128">
        <v>43752</v>
      </c>
      <c r="G13" s="100">
        <v>41190</v>
      </c>
      <c r="H13" s="128">
        <v>41675</v>
      </c>
      <c r="I13" s="100">
        <f>'[1]TULUD 2015'!T20</f>
        <v>44550</v>
      </c>
      <c r="J13" s="252">
        <f>'TULUD 2017'!U20</f>
        <v>50642.200000000004</v>
      </c>
      <c r="K13" s="244">
        <v>48100</v>
      </c>
      <c r="L13" s="244">
        <v>48714.93</v>
      </c>
      <c r="M13" s="244">
        <v>49200</v>
      </c>
      <c r="N13" s="334">
        <f t="shared" si="6"/>
        <v>1400</v>
      </c>
      <c r="O13" s="244">
        <f>'TULUD 2017'!X20</f>
        <v>50600</v>
      </c>
      <c r="P13" s="277">
        <f t="shared" si="7"/>
        <v>5.1975051975051978E-2</v>
      </c>
    </row>
    <row r="14" spans="1:18" ht="15.6">
      <c r="A14" s="9"/>
      <c r="B14" s="25"/>
      <c r="C14" s="25"/>
      <c r="D14" s="20" t="s">
        <v>77</v>
      </c>
      <c r="E14" s="21">
        <v>1176</v>
      </c>
      <c r="F14" s="128">
        <v>1176</v>
      </c>
      <c r="G14" s="100">
        <v>1580</v>
      </c>
      <c r="H14" s="128">
        <v>1512.5</v>
      </c>
      <c r="I14" s="100">
        <f>'[1]TULUD 2015'!T26</f>
        <v>1500</v>
      </c>
      <c r="J14" s="252">
        <f>'TULUD 2017'!U26</f>
        <v>3062.5</v>
      </c>
      <c r="K14" s="244">
        <v>2200</v>
      </c>
      <c r="L14" s="244">
        <v>2838.75</v>
      </c>
      <c r="M14" s="244">
        <v>2200</v>
      </c>
      <c r="N14" s="334">
        <f t="shared" si="6"/>
        <v>0</v>
      </c>
      <c r="O14" s="244">
        <f>'TULUD 2017'!X26</f>
        <v>2200</v>
      </c>
      <c r="P14" s="277">
        <f t="shared" si="7"/>
        <v>0</v>
      </c>
    </row>
    <row r="15" spans="1:18" ht="15.6">
      <c r="A15" s="9"/>
      <c r="B15" s="25"/>
      <c r="C15" s="25"/>
      <c r="D15" s="20" t="s">
        <v>78</v>
      </c>
      <c r="E15" s="21">
        <v>135011</v>
      </c>
      <c r="F15" s="128">
        <v>135011</v>
      </c>
      <c r="G15" s="100">
        <v>136900</v>
      </c>
      <c r="H15" s="128">
        <v>138971.92000000001</v>
      </c>
      <c r="I15" s="100">
        <f>'[1]TULUD 2015'!T27</f>
        <v>4700</v>
      </c>
      <c r="J15" s="252">
        <f>'TULUD 2017'!U27</f>
        <v>4206.3500000000004</v>
      </c>
      <c r="K15" s="244">
        <v>6236</v>
      </c>
      <c r="L15" s="244">
        <v>5198.72</v>
      </c>
      <c r="M15" s="244">
        <v>4500</v>
      </c>
      <c r="N15" s="334">
        <f t="shared" si="6"/>
        <v>0</v>
      </c>
      <c r="O15" s="244">
        <f>'TULUD 2017'!X27</f>
        <v>4500</v>
      </c>
      <c r="P15" s="277">
        <f t="shared" si="7"/>
        <v>-0.27838357921744711</v>
      </c>
    </row>
    <row r="16" spans="1:18" ht="15.6">
      <c r="A16" s="9"/>
      <c r="B16" s="25"/>
      <c r="C16" s="25"/>
      <c r="D16" s="20" t="s">
        <v>444</v>
      </c>
      <c r="E16" s="21">
        <v>20236</v>
      </c>
      <c r="F16" s="128">
        <v>20236</v>
      </c>
      <c r="G16" s="100">
        <v>23633</v>
      </c>
      <c r="H16" s="128">
        <v>20963.61</v>
      </c>
      <c r="I16" s="100">
        <f>'[1]TULUD 2015'!T30</f>
        <v>29940</v>
      </c>
      <c r="J16" s="252">
        <f>'TULUD 2017'!U30</f>
        <v>35034.69</v>
      </c>
      <c r="K16" s="244">
        <v>33200</v>
      </c>
      <c r="L16" s="244">
        <v>43152.36</v>
      </c>
      <c r="M16" s="244">
        <v>33700</v>
      </c>
      <c r="N16" s="334">
        <f t="shared" si="6"/>
        <v>2000</v>
      </c>
      <c r="O16" s="244">
        <f>'TULUD 2017'!X30</f>
        <v>35700</v>
      </c>
      <c r="P16" s="277">
        <f t="shared" si="7"/>
        <v>7.5301204819277115E-2</v>
      </c>
    </row>
    <row r="17" spans="1:16" ht="15.6">
      <c r="A17" s="9"/>
      <c r="B17" s="25"/>
      <c r="C17" s="25"/>
      <c r="D17" s="20" t="s">
        <v>399</v>
      </c>
      <c r="E17" s="21"/>
      <c r="F17" s="128"/>
      <c r="G17" s="100"/>
      <c r="H17" s="128"/>
      <c r="I17" s="100">
        <f>'[1]TULUD 2015'!T34</f>
        <v>6458</v>
      </c>
      <c r="J17" s="252">
        <f>'TULUD 2017'!U34</f>
        <v>11358.3</v>
      </c>
      <c r="K17" s="244">
        <v>10256</v>
      </c>
      <c r="L17" s="244">
        <v>12773</v>
      </c>
      <c r="M17" s="244">
        <v>10256</v>
      </c>
      <c r="N17" s="334">
        <f t="shared" si="6"/>
        <v>0</v>
      </c>
      <c r="O17" s="244">
        <f>'TULUD 2017'!X34</f>
        <v>10256</v>
      </c>
      <c r="P17" s="277">
        <f t="shared" si="7"/>
        <v>0</v>
      </c>
    </row>
    <row r="18" spans="1:16" ht="15.6">
      <c r="A18" s="9"/>
      <c r="B18" s="25"/>
      <c r="C18" s="25"/>
      <c r="D18" s="20" t="s">
        <v>79</v>
      </c>
      <c r="E18" s="21">
        <v>1619</v>
      </c>
      <c r="F18" s="128">
        <v>-4619</v>
      </c>
      <c r="G18" s="100">
        <v>1600</v>
      </c>
      <c r="H18" s="128">
        <v>771.68</v>
      </c>
      <c r="I18" s="100">
        <f>'[1]TULUD 2015'!T37</f>
        <v>1600</v>
      </c>
      <c r="J18" s="252">
        <f>'TULUD 2017'!U37</f>
        <v>15232.63</v>
      </c>
      <c r="K18" s="244">
        <v>4000</v>
      </c>
      <c r="L18" s="244">
        <v>3147.03</v>
      </c>
      <c r="M18" s="244">
        <v>2000</v>
      </c>
      <c r="N18" s="334">
        <f t="shared" si="6"/>
        <v>0</v>
      </c>
      <c r="O18" s="244">
        <f>'TULUD 2017'!X37</f>
        <v>2000</v>
      </c>
      <c r="P18" s="277">
        <f t="shared" si="7"/>
        <v>-0.5</v>
      </c>
    </row>
    <row r="19" spans="1:16" ht="15.6">
      <c r="A19" s="9"/>
      <c r="B19" s="25"/>
      <c r="C19" s="25"/>
      <c r="D19" s="20" t="s">
        <v>80</v>
      </c>
      <c r="E19" s="21">
        <v>5234</v>
      </c>
      <c r="F19" s="128">
        <v>5234</v>
      </c>
      <c r="G19" s="100">
        <v>6900</v>
      </c>
      <c r="H19" s="128">
        <v>5937.27</v>
      </c>
      <c r="I19" s="100">
        <f>'[1]TULUD 2015'!T40</f>
        <v>5700</v>
      </c>
      <c r="J19" s="252">
        <f>'TULUD 2017'!U40</f>
        <v>3404.2599999999998</v>
      </c>
      <c r="K19" s="244">
        <v>5000</v>
      </c>
      <c r="L19" s="244">
        <v>6497.33</v>
      </c>
      <c r="M19" s="244">
        <v>5300</v>
      </c>
      <c r="N19" s="334">
        <f t="shared" si="6"/>
        <v>0</v>
      </c>
      <c r="O19" s="244">
        <f>'TULUD 2017'!X40</f>
        <v>5300</v>
      </c>
      <c r="P19" s="277">
        <f t="shared" si="7"/>
        <v>0.06</v>
      </c>
    </row>
    <row r="20" spans="1:16" ht="15.6">
      <c r="A20" s="9"/>
      <c r="B20" s="25"/>
      <c r="C20" s="25"/>
      <c r="D20" s="26" t="s">
        <v>81</v>
      </c>
      <c r="E20" s="21">
        <v>11726</v>
      </c>
      <c r="F20" s="128">
        <v>11726</v>
      </c>
      <c r="G20" s="100">
        <v>7844</v>
      </c>
      <c r="H20" s="128">
        <v>12327.7</v>
      </c>
      <c r="I20" s="100">
        <f>'[1]TULUD 2015'!T43</f>
        <v>10850</v>
      </c>
      <c r="J20" s="252">
        <f>'TULUD 2017'!U43</f>
        <v>12888.02</v>
      </c>
      <c r="K20" s="244">
        <v>13200</v>
      </c>
      <c r="L20" s="244">
        <v>14134.2</v>
      </c>
      <c r="M20" s="244">
        <v>13800</v>
      </c>
      <c r="N20" s="334">
        <f t="shared" si="6"/>
        <v>0</v>
      </c>
      <c r="O20" s="244">
        <f>'TULUD 2017'!X43</f>
        <v>13800</v>
      </c>
      <c r="P20" s="277">
        <f t="shared" si="7"/>
        <v>4.5454545454545456E-2</v>
      </c>
    </row>
    <row r="21" spans="1:16" ht="15.6">
      <c r="A21" s="9"/>
      <c r="B21" s="25"/>
      <c r="C21" s="25"/>
      <c r="D21" s="26" t="s">
        <v>82</v>
      </c>
      <c r="E21" s="21">
        <v>91</v>
      </c>
      <c r="F21" s="128">
        <v>91</v>
      </c>
      <c r="G21" s="21">
        <v>320</v>
      </c>
      <c r="H21" s="128">
        <v>152.4</v>
      </c>
      <c r="I21" s="100">
        <f>'[1]TULUD 2015'!T48</f>
        <v>400</v>
      </c>
      <c r="J21" s="252">
        <f>'TULUD 2017'!U48</f>
        <v>296.7</v>
      </c>
      <c r="K21" s="244">
        <v>300</v>
      </c>
      <c r="L21" s="244">
        <v>575.5</v>
      </c>
      <c r="M21" s="244">
        <v>500</v>
      </c>
      <c r="N21" s="334">
        <f t="shared" si="6"/>
        <v>0</v>
      </c>
      <c r="O21" s="244">
        <f>'TULUD 2017'!X48</f>
        <v>500</v>
      </c>
      <c r="P21" s="277">
        <f t="shared" si="7"/>
        <v>0.66666666666666663</v>
      </c>
    </row>
    <row r="22" spans="1:16" ht="15.6">
      <c r="A22" s="9"/>
      <c r="B22" s="25"/>
      <c r="C22" s="25"/>
      <c r="D22" s="26" t="s">
        <v>400</v>
      </c>
      <c r="E22" s="21">
        <v>0</v>
      </c>
      <c r="F22" s="128">
        <v>0</v>
      </c>
      <c r="G22" s="21">
        <v>120</v>
      </c>
      <c r="H22" s="128">
        <f>SUM(H11:H21)</f>
        <v>262699.59999999998</v>
      </c>
      <c r="I22" s="100">
        <f>'[1]TULUD 2015'!T50</f>
        <v>400</v>
      </c>
      <c r="J22" s="252">
        <f>'TULUD 2017'!U50</f>
        <v>108</v>
      </c>
      <c r="K22" s="244">
        <v>120</v>
      </c>
      <c r="L22" s="244">
        <v>0</v>
      </c>
      <c r="M22" s="244">
        <v>0</v>
      </c>
      <c r="N22" s="334">
        <f t="shared" si="6"/>
        <v>0</v>
      </c>
      <c r="O22" s="244">
        <f>'TULUD 2017'!W50</f>
        <v>0</v>
      </c>
      <c r="P22" s="277">
        <f t="shared" si="7"/>
        <v>-1</v>
      </c>
    </row>
    <row r="23" spans="1:16" ht="15.6">
      <c r="A23" s="9"/>
      <c r="B23" s="23">
        <v>35</v>
      </c>
      <c r="C23" s="23"/>
      <c r="D23" s="24" t="s">
        <v>2</v>
      </c>
      <c r="E23" s="18">
        <f t="shared" ref="E23:H23" si="11">SUM(E24:E25)</f>
        <v>425225</v>
      </c>
      <c r="F23" s="18">
        <f t="shared" si="11"/>
        <v>425225</v>
      </c>
      <c r="G23" s="18">
        <f>SUM(G24:G25)</f>
        <v>360965</v>
      </c>
      <c r="H23" s="18">
        <f t="shared" si="11"/>
        <v>373856</v>
      </c>
      <c r="I23" s="136">
        <f t="shared" ref="I23:J23" si="12">SUM(I24:I25)</f>
        <v>417551</v>
      </c>
      <c r="J23" s="289">
        <f t="shared" si="12"/>
        <v>426719</v>
      </c>
      <c r="K23" s="136">
        <f t="shared" ref="K23:O23" si="13">SUM(K24:K25)</f>
        <v>409154</v>
      </c>
      <c r="L23" s="136">
        <f t="shared" si="13"/>
        <v>422127.35</v>
      </c>
      <c r="M23" s="136">
        <f t="shared" ref="M23" si="14">SUM(M24:M25)</f>
        <v>417154</v>
      </c>
      <c r="N23" s="333">
        <f t="shared" si="6"/>
        <v>16813</v>
      </c>
      <c r="O23" s="136">
        <f t="shared" si="13"/>
        <v>433967</v>
      </c>
      <c r="P23" s="277">
        <f t="shared" si="7"/>
        <v>6.0644647247735571E-2</v>
      </c>
    </row>
    <row r="24" spans="1:16" ht="16.2">
      <c r="A24" s="9"/>
      <c r="B24" s="145" t="s">
        <v>83</v>
      </c>
      <c r="C24" s="145"/>
      <c r="D24" s="143" t="s">
        <v>3</v>
      </c>
      <c r="E24" s="146">
        <v>68770</v>
      </c>
      <c r="F24" s="146">
        <v>68770</v>
      </c>
      <c r="G24" s="147">
        <v>55345</v>
      </c>
      <c r="H24" s="146">
        <v>65588</v>
      </c>
      <c r="I24" s="137">
        <f>'[1]TULUD 2015'!T53</f>
        <v>51437</v>
      </c>
      <c r="J24" s="252">
        <v>59928</v>
      </c>
      <c r="K24" s="255">
        <v>50338</v>
      </c>
      <c r="L24" s="255">
        <v>63000.35</v>
      </c>
      <c r="M24" s="255">
        <v>52338</v>
      </c>
      <c r="N24" s="334">
        <f t="shared" si="6"/>
        <v>0</v>
      </c>
      <c r="O24" s="255">
        <f>'TULUD 2017'!W53</f>
        <v>52338</v>
      </c>
      <c r="P24" s="277">
        <f t="shared" si="7"/>
        <v>3.9731415630338912E-2</v>
      </c>
    </row>
    <row r="25" spans="1:16" ht="16.2">
      <c r="A25" s="9"/>
      <c r="B25" s="142" t="s">
        <v>84</v>
      </c>
      <c r="C25" s="142"/>
      <c r="D25" s="143" t="s">
        <v>85</v>
      </c>
      <c r="E25" s="144">
        <f t="shared" ref="E25:H25" si="15">SUM(E26:E27)</f>
        <v>356455</v>
      </c>
      <c r="F25" s="144">
        <f t="shared" si="15"/>
        <v>356455</v>
      </c>
      <c r="G25" s="144">
        <f t="shared" si="15"/>
        <v>305620</v>
      </c>
      <c r="H25" s="144">
        <f t="shared" si="15"/>
        <v>308268</v>
      </c>
      <c r="I25" s="144">
        <f t="shared" ref="I25:J25" si="16">SUM(I26:I27)</f>
        <v>366114</v>
      </c>
      <c r="J25" s="236">
        <f t="shared" si="16"/>
        <v>366791</v>
      </c>
      <c r="K25" s="144">
        <f t="shared" ref="K25:O25" si="17">SUM(K26:K27)</f>
        <v>358816</v>
      </c>
      <c r="L25" s="144">
        <f t="shared" si="17"/>
        <v>359127</v>
      </c>
      <c r="M25" s="144">
        <f t="shared" ref="M25" si="18">SUM(M26:M27)</f>
        <v>364816</v>
      </c>
      <c r="N25" s="335">
        <f t="shared" si="6"/>
        <v>16813</v>
      </c>
      <c r="O25" s="144">
        <f t="shared" si="17"/>
        <v>381629</v>
      </c>
      <c r="P25" s="277">
        <f t="shared" si="7"/>
        <v>6.3578547221974493E-2</v>
      </c>
    </row>
    <row r="26" spans="1:16" ht="16.2">
      <c r="A26" s="9"/>
      <c r="B26" s="27"/>
      <c r="C26" s="27"/>
      <c r="D26" s="20" t="s">
        <v>86</v>
      </c>
      <c r="E26" s="123">
        <v>121972</v>
      </c>
      <c r="F26" s="135">
        <v>121972</v>
      </c>
      <c r="G26" s="124">
        <v>91341</v>
      </c>
      <c r="H26" s="135">
        <v>91341</v>
      </c>
      <c r="I26" s="100">
        <f>'[1]TULUD 2015'!T66</f>
        <v>21653</v>
      </c>
      <c r="J26" s="252">
        <f>'TULUD 2017'!U66</f>
        <v>21653</v>
      </c>
      <c r="K26" s="244"/>
      <c r="L26" s="244">
        <v>0</v>
      </c>
      <c r="M26" s="244">
        <v>0</v>
      </c>
      <c r="N26" s="334">
        <f t="shared" si="6"/>
        <v>0</v>
      </c>
      <c r="O26" s="244">
        <f>'TULUD 2017'!W66</f>
        <v>0</v>
      </c>
      <c r="P26" s="277"/>
    </row>
    <row r="27" spans="1:16" ht="16.2">
      <c r="A27" s="9"/>
      <c r="B27" s="27"/>
      <c r="C27" s="27"/>
      <c r="D27" s="20" t="s">
        <v>87</v>
      </c>
      <c r="E27" s="123">
        <f>SUM(E28:E36)</f>
        <v>234483</v>
      </c>
      <c r="F27" s="123">
        <f>SUM(F28:F36)</f>
        <v>234483</v>
      </c>
      <c r="G27" s="123">
        <f>SUM(G28:G36)</f>
        <v>214279</v>
      </c>
      <c r="H27" s="135">
        <v>216927</v>
      </c>
      <c r="I27" s="272">
        <f>SUM(I28:I36)</f>
        <v>344461</v>
      </c>
      <c r="J27" s="278">
        <f t="shared" ref="J27" si="19">SUM(J28:J36)</f>
        <v>345138</v>
      </c>
      <c r="K27" s="272">
        <f t="shared" ref="K27:L27" si="20">SUM(K28:K36)</f>
        <v>358816</v>
      </c>
      <c r="L27" s="272">
        <f t="shared" si="20"/>
        <v>359127</v>
      </c>
      <c r="M27" s="272">
        <f t="shared" ref="M27" si="21">SUM(M28:M36)</f>
        <v>364816</v>
      </c>
      <c r="N27" s="336">
        <f t="shared" si="6"/>
        <v>16813</v>
      </c>
      <c r="O27" s="272">
        <f>SUM(O28:O37)</f>
        <v>381629</v>
      </c>
      <c r="P27" s="277">
        <f t="shared" si="7"/>
        <v>6.3578547221974493E-2</v>
      </c>
    </row>
    <row r="28" spans="1:16" ht="15.6">
      <c r="A28" s="9"/>
      <c r="B28" s="27"/>
      <c r="C28" s="27"/>
      <c r="D28" s="20" t="s">
        <v>88</v>
      </c>
      <c r="E28" s="28">
        <v>194750</v>
      </c>
      <c r="F28" s="127">
        <v>194750</v>
      </c>
      <c r="G28" s="121">
        <v>177950</v>
      </c>
      <c r="H28" s="127">
        <v>183489</v>
      </c>
      <c r="I28" s="118">
        <f>'[1]TULUD 2015'!T69</f>
        <v>233998</v>
      </c>
      <c r="J28" s="252">
        <f>'TULUD 2017'!U69</f>
        <v>233998</v>
      </c>
      <c r="K28" s="252">
        <v>237561</v>
      </c>
      <c r="L28" s="252">
        <v>237561</v>
      </c>
      <c r="M28" s="252">
        <v>243561</v>
      </c>
      <c r="N28" s="334">
        <f t="shared" si="6"/>
        <v>17565</v>
      </c>
      <c r="O28" s="252">
        <f>'TULUD 2017'!X69</f>
        <v>261126</v>
      </c>
      <c r="P28" s="277">
        <f t="shared" si="7"/>
        <v>9.9195575031255132E-2</v>
      </c>
    </row>
    <row r="29" spans="1:16" ht="15.6">
      <c r="A29" s="9"/>
      <c r="B29" s="27"/>
      <c r="C29" s="27"/>
      <c r="D29" s="20" t="s">
        <v>89</v>
      </c>
      <c r="E29" s="28">
        <v>12831</v>
      </c>
      <c r="F29" s="127">
        <v>12831</v>
      </c>
      <c r="G29" s="121">
        <v>11739</v>
      </c>
      <c r="H29" s="127">
        <v>12230</v>
      </c>
      <c r="I29" s="118">
        <f>'[1]TULUD 2015'!T71</f>
        <v>12285</v>
      </c>
      <c r="J29" s="252">
        <f>'TULUD 2017'!U71</f>
        <v>12285</v>
      </c>
      <c r="K29" s="252">
        <v>11876</v>
      </c>
      <c r="L29" s="252">
        <v>11876</v>
      </c>
      <c r="M29" s="252">
        <v>11876</v>
      </c>
      <c r="N29" s="334">
        <f t="shared" si="6"/>
        <v>546</v>
      </c>
      <c r="O29" s="252">
        <f>'TULUD 2017'!X71</f>
        <v>12422</v>
      </c>
      <c r="P29" s="277">
        <f t="shared" si="7"/>
        <v>4.597507578309195E-2</v>
      </c>
    </row>
    <row r="30" spans="1:16" ht="15.6">
      <c r="A30" s="9"/>
      <c r="B30" s="27"/>
      <c r="C30" s="27"/>
      <c r="D30" s="20" t="s">
        <v>90</v>
      </c>
      <c r="E30" s="28">
        <v>18156</v>
      </c>
      <c r="F30" s="127">
        <v>18156</v>
      </c>
      <c r="G30" s="121">
        <v>12923</v>
      </c>
      <c r="H30" s="127">
        <v>12923</v>
      </c>
      <c r="I30" s="100">
        <f>'[1]TULUD 2015'!T67</f>
        <v>5839</v>
      </c>
      <c r="J30" s="252">
        <f>'TULUD 2017'!U67</f>
        <v>6516</v>
      </c>
      <c r="K30" s="244">
        <v>9342</v>
      </c>
      <c r="L30" s="244">
        <v>9342</v>
      </c>
      <c r="M30" s="244">
        <v>9342</v>
      </c>
      <c r="N30" s="334">
        <f t="shared" si="6"/>
        <v>-3824</v>
      </c>
      <c r="O30" s="244">
        <f>'TULUD 2017'!X67</f>
        <v>5518</v>
      </c>
      <c r="P30" s="277">
        <f t="shared" si="7"/>
        <v>-0.40933418968101049</v>
      </c>
    </row>
    <row r="31" spans="1:16" ht="15.6">
      <c r="A31" s="9"/>
      <c r="B31" s="27"/>
      <c r="C31" s="27"/>
      <c r="D31" s="20" t="s">
        <v>91</v>
      </c>
      <c r="E31" s="28">
        <v>7421</v>
      </c>
      <c r="F31" s="127">
        <v>7421</v>
      </c>
      <c r="G31" s="121">
        <v>7381</v>
      </c>
      <c r="H31" s="127">
        <v>6715</v>
      </c>
      <c r="I31" s="100">
        <f>'[1]TULUD 2015'!T68</f>
        <v>7333</v>
      </c>
      <c r="J31" s="252">
        <f>'TULUD 2017'!U68</f>
        <v>7333</v>
      </c>
      <c r="K31" s="244">
        <v>7326</v>
      </c>
      <c r="L31" s="244">
        <v>7326</v>
      </c>
      <c r="M31" s="244">
        <v>7326</v>
      </c>
      <c r="N31" s="334">
        <f t="shared" si="6"/>
        <v>-156</v>
      </c>
      <c r="O31" s="244">
        <f>'TULUD 2017'!X68</f>
        <v>7170</v>
      </c>
      <c r="P31" s="277">
        <f t="shared" si="7"/>
        <v>-2.1294021294021293E-2</v>
      </c>
    </row>
    <row r="32" spans="1:16" ht="15.6">
      <c r="A32" s="9"/>
      <c r="B32" s="27"/>
      <c r="C32" s="27"/>
      <c r="D32" s="20" t="s">
        <v>278</v>
      </c>
      <c r="E32" s="28">
        <v>1261</v>
      </c>
      <c r="F32" s="127">
        <v>1325</v>
      </c>
      <c r="G32" s="121">
        <v>1331</v>
      </c>
      <c r="H32" s="127" t="s">
        <v>284</v>
      </c>
      <c r="I32" s="100">
        <f>'[1]TULUD 2015'!T70</f>
        <v>796</v>
      </c>
      <c r="J32" s="252">
        <f>'TULUD 2017'!U70</f>
        <v>796</v>
      </c>
      <c r="K32" s="244">
        <v>1021</v>
      </c>
      <c r="L32" s="244">
        <v>1021</v>
      </c>
      <c r="M32" s="244">
        <v>1021</v>
      </c>
      <c r="N32" s="334">
        <f t="shared" si="6"/>
        <v>-124</v>
      </c>
      <c r="O32" s="244">
        <f>'TULUD 2017'!X70</f>
        <v>897</v>
      </c>
      <c r="P32" s="277">
        <f t="shared" si="7"/>
        <v>-0.12144955925563174</v>
      </c>
    </row>
    <row r="33" spans="1:17" ht="15.6">
      <c r="A33" s="9"/>
      <c r="B33" s="27"/>
      <c r="C33" s="27"/>
      <c r="D33" s="20" t="s">
        <v>279</v>
      </c>
      <c r="E33" s="28">
        <v>64</v>
      </c>
      <c r="F33" s="127"/>
      <c r="G33" s="121">
        <v>39</v>
      </c>
      <c r="H33" s="127">
        <v>45</v>
      </c>
      <c r="I33" s="100">
        <f>'[1]TULUD 2015'!T72</f>
        <v>56</v>
      </c>
      <c r="J33" s="252">
        <f>'TULUD 2017'!U72</f>
        <v>56</v>
      </c>
      <c r="K33" s="244">
        <v>78</v>
      </c>
      <c r="L33" s="244">
        <v>78</v>
      </c>
      <c r="M33" s="244">
        <v>78</v>
      </c>
      <c r="N33" s="334">
        <f t="shared" si="6"/>
        <v>4</v>
      </c>
      <c r="O33" s="244">
        <f>'TULUD 2017'!X72</f>
        <v>82</v>
      </c>
      <c r="P33" s="277">
        <f t="shared" si="7"/>
        <v>5.128205128205128E-2</v>
      </c>
    </row>
    <row r="34" spans="1:17" ht="15.6">
      <c r="A34" s="9"/>
      <c r="B34" s="27"/>
      <c r="C34" s="27"/>
      <c r="D34" s="20" t="s">
        <v>408</v>
      </c>
      <c r="E34" s="28"/>
      <c r="F34" s="127"/>
      <c r="G34" s="121"/>
      <c r="H34" s="127"/>
      <c r="I34" s="100">
        <v>84154</v>
      </c>
      <c r="J34" s="252">
        <f>'TULUD 2017'!U73</f>
        <v>84154</v>
      </c>
      <c r="K34" s="244">
        <v>91612</v>
      </c>
      <c r="L34" s="244">
        <v>91612</v>
      </c>
      <c r="M34" s="244">
        <v>91612</v>
      </c>
      <c r="N34" s="334">
        <f t="shared" si="6"/>
        <v>-2098</v>
      </c>
      <c r="O34" s="244">
        <f>'TULUD 2017'!X73</f>
        <v>89514</v>
      </c>
      <c r="P34" s="277">
        <f t="shared" si="7"/>
        <v>-2.2900930009169103E-2</v>
      </c>
    </row>
    <row r="35" spans="1:17" ht="15.6">
      <c r="A35" s="9"/>
      <c r="B35" s="27"/>
      <c r="C35" s="27"/>
      <c r="D35" s="20" t="s">
        <v>272</v>
      </c>
      <c r="E35" s="28"/>
      <c r="F35" s="127"/>
      <c r="G35" s="121">
        <v>1525</v>
      </c>
      <c r="H35" s="127">
        <v>1525</v>
      </c>
      <c r="I35" s="100">
        <f>'[1]TULUD 2015'!T74</f>
        <v>0</v>
      </c>
      <c r="J35" s="252"/>
      <c r="K35" s="260">
        <v>0</v>
      </c>
      <c r="L35" s="244">
        <v>311</v>
      </c>
      <c r="M35" s="244"/>
      <c r="N35" s="334">
        <f t="shared" si="6"/>
        <v>1539</v>
      </c>
      <c r="O35" s="244">
        <f>'TULUD 2017'!X74</f>
        <v>1539</v>
      </c>
      <c r="P35" s="277"/>
    </row>
    <row r="36" spans="1:17" ht="15.6">
      <c r="A36" s="9"/>
      <c r="B36" s="27"/>
      <c r="C36" s="27"/>
      <c r="D36" s="20" t="s">
        <v>482</v>
      </c>
      <c r="E36" s="28"/>
      <c r="F36" s="127"/>
      <c r="G36" s="121">
        <v>1391</v>
      </c>
      <c r="H36" s="127"/>
      <c r="I36" s="100">
        <v>0</v>
      </c>
      <c r="J36" s="252"/>
      <c r="K36" s="260">
        <v>0</v>
      </c>
      <c r="L36" s="260">
        <v>0</v>
      </c>
      <c r="M36" s="244"/>
      <c r="N36" s="334">
        <f t="shared" si="6"/>
        <v>2599</v>
      </c>
      <c r="O36" s="244">
        <f>'TULUD 2017'!X75</f>
        <v>2599</v>
      </c>
      <c r="P36" s="277"/>
    </row>
    <row r="37" spans="1:17" s="222" customFormat="1" ht="15.6">
      <c r="A37" s="224"/>
      <c r="B37" s="314"/>
      <c r="C37" s="314"/>
      <c r="D37" s="230" t="s">
        <v>483</v>
      </c>
      <c r="E37" s="234"/>
      <c r="F37" s="234"/>
      <c r="G37" s="313"/>
      <c r="H37" s="234"/>
      <c r="I37" s="313"/>
      <c r="J37" s="313"/>
      <c r="K37" s="315"/>
      <c r="L37" s="315"/>
      <c r="M37" s="313"/>
      <c r="N37" s="334">
        <f t="shared" si="6"/>
        <v>762</v>
      </c>
      <c r="O37" s="313">
        <f>'TULUD 2017'!X76</f>
        <v>762</v>
      </c>
      <c r="P37" s="277"/>
    </row>
    <row r="38" spans="1:17" ht="15.6">
      <c r="A38" s="9"/>
      <c r="B38" s="23">
        <v>38</v>
      </c>
      <c r="C38" s="23"/>
      <c r="D38" s="24" t="s">
        <v>92</v>
      </c>
      <c r="E38" s="18">
        <f>SUM(E39:E41)</f>
        <v>3325</v>
      </c>
      <c r="F38" s="18">
        <f>SUM(F39:F41)</f>
        <v>3325</v>
      </c>
      <c r="G38" s="18">
        <f>SUM(G39:G42)</f>
        <v>7062</v>
      </c>
      <c r="H38" s="18">
        <f>SUM(H39:H42)</f>
        <v>2872.2</v>
      </c>
      <c r="I38" s="18">
        <f>SUM(I39:I42)</f>
        <v>1700</v>
      </c>
      <c r="J38" s="273">
        <f t="shared" ref="J38" si="22">SUM(J39:J42)</f>
        <v>1985.26</v>
      </c>
      <c r="K38" s="18">
        <f t="shared" ref="K38:O38" si="23">SUM(K39:K42)</f>
        <v>1850</v>
      </c>
      <c r="L38" s="18">
        <f t="shared" si="23"/>
        <v>1922</v>
      </c>
      <c r="M38" s="18">
        <f t="shared" ref="M38" si="24">SUM(M39:M42)</f>
        <v>1900</v>
      </c>
      <c r="N38" s="333">
        <f t="shared" si="6"/>
        <v>0</v>
      </c>
      <c r="O38" s="18">
        <f t="shared" si="23"/>
        <v>1900</v>
      </c>
      <c r="P38" s="277">
        <f t="shared" si="7"/>
        <v>2.7027027027027029E-2</v>
      </c>
    </row>
    <row r="39" spans="1:17" ht="1.5" customHeight="1">
      <c r="A39" s="9"/>
      <c r="B39" s="22"/>
      <c r="C39" s="22">
        <v>3825</v>
      </c>
      <c r="D39" s="20" t="s">
        <v>93</v>
      </c>
      <c r="E39" s="150">
        <v>2129</v>
      </c>
      <c r="F39" s="169">
        <v>2129</v>
      </c>
      <c r="G39" s="114">
        <v>4885</v>
      </c>
      <c r="H39" s="169">
        <v>0</v>
      </c>
      <c r="I39" s="100">
        <v>0</v>
      </c>
      <c r="J39" s="252"/>
      <c r="K39" s="244"/>
      <c r="L39" s="244"/>
      <c r="M39" s="244"/>
      <c r="N39" s="334">
        <f t="shared" si="6"/>
        <v>0</v>
      </c>
      <c r="O39" s="244"/>
      <c r="P39" s="277"/>
    </row>
    <row r="40" spans="1:17" ht="15.6">
      <c r="A40" s="9"/>
      <c r="B40" s="22"/>
      <c r="C40" s="22">
        <v>3825</v>
      </c>
      <c r="D40" s="20" t="s">
        <v>94</v>
      </c>
      <c r="E40" s="150">
        <v>751</v>
      </c>
      <c r="F40" s="169">
        <v>751</v>
      </c>
      <c r="G40" s="150">
        <v>725</v>
      </c>
      <c r="H40" s="169">
        <v>781</v>
      </c>
      <c r="I40" s="100">
        <f>'[1]TULUD 2015'!T80</f>
        <v>850</v>
      </c>
      <c r="J40" s="252">
        <v>1324</v>
      </c>
      <c r="K40" s="244">
        <v>1000</v>
      </c>
      <c r="L40" s="244">
        <v>1452</v>
      </c>
      <c r="M40" s="244">
        <v>1400</v>
      </c>
      <c r="N40" s="334">
        <f t="shared" si="6"/>
        <v>0</v>
      </c>
      <c r="O40" s="244">
        <f>'TULUD 2017'!X78</f>
        <v>1400</v>
      </c>
      <c r="P40" s="277">
        <f t="shared" si="7"/>
        <v>0.4</v>
      </c>
    </row>
    <row r="41" spans="1:17" ht="15" customHeight="1">
      <c r="A41" s="9"/>
      <c r="B41" s="25"/>
      <c r="C41" s="84">
        <v>3882</v>
      </c>
      <c r="D41" s="20" t="s">
        <v>95</v>
      </c>
      <c r="E41" s="150">
        <v>445</v>
      </c>
      <c r="F41" s="169">
        <v>445</v>
      </c>
      <c r="G41" s="150">
        <v>445</v>
      </c>
      <c r="H41" s="169">
        <v>755</v>
      </c>
      <c r="I41" s="100">
        <f>'[1]TULUD 2015'!T82</f>
        <v>850</v>
      </c>
      <c r="J41" s="252">
        <v>661.26</v>
      </c>
      <c r="K41" s="244">
        <v>850</v>
      </c>
      <c r="L41" s="244">
        <v>470</v>
      </c>
      <c r="M41" s="244">
        <v>500</v>
      </c>
      <c r="N41" s="334">
        <f t="shared" si="6"/>
        <v>0</v>
      </c>
      <c r="O41" s="244">
        <f>'TULUD 2017'!X82</f>
        <v>500</v>
      </c>
      <c r="P41" s="277">
        <f t="shared" si="7"/>
        <v>-0.41176470588235292</v>
      </c>
    </row>
    <row r="42" spans="1:17" ht="15.6" hidden="1">
      <c r="A42" s="9"/>
      <c r="B42" s="139"/>
      <c r="C42" s="141">
        <v>3888</v>
      </c>
      <c r="D42" s="140" t="s">
        <v>291</v>
      </c>
      <c r="E42" s="150">
        <v>990</v>
      </c>
      <c r="F42" s="169"/>
      <c r="G42" s="150">
        <v>1007</v>
      </c>
      <c r="H42" s="169">
        <v>1336.2</v>
      </c>
      <c r="I42" s="100">
        <v>0</v>
      </c>
      <c r="J42" s="252"/>
      <c r="K42" s="244"/>
      <c r="L42" s="244"/>
      <c r="M42" s="244"/>
      <c r="N42" s="334">
        <f t="shared" si="6"/>
        <v>0</v>
      </c>
      <c r="O42" s="244"/>
      <c r="P42" s="277"/>
    </row>
    <row r="43" spans="1:17" ht="15.6">
      <c r="A43" s="29"/>
      <c r="B43" s="12"/>
      <c r="C43" s="13" t="s">
        <v>34</v>
      </c>
      <c r="D43" s="14"/>
      <c r="E43" s="30">
        <f t="shared" ref="E43:L43" si="25">SUM(E44+E97+E98+E113+E168+E198+E214+E220+E356+E449)</f>
        <v>1488417</v>
      </c>
      <c r="F43" s="30">
        <f t="shared" si="25"/>
        <v>1455537.82</v>
      </c>
      <c r="G43" s="30">
        <f t="shared" si="25"/>
        <v>1549894</v>
      </c>
      <c r="H43" s="30">
        <f t="shared" si="25"/>
        <v>1491652.5299999998</v>
      </c>
      <c r="I43" s="30">
        <f t="shared" si="25"/>
        <v>1638584</v>
      </c>
      <c r="J43" s="30">
        <f t="shared" si="25"/>
        <v>1584308.2199999997</v>
      </c>
      <c r="K43" s="30">
        <f t="shared" si="25"/>
        <v>1766114</v>
      </c>
      <c r="L43" s="30">
        <f t="shared" si="25"/>
        <v>1729073.3299999998</v>
      </c>
      <c r="M43" s="30">
        <f>SUM(M44+M97+M98+M113+M168+M198+M214+M220+M356+M449)</f>
        <v>1855291</v>
      </c>
      <c r="N43" s="337">
        <f>O43-M43</f>
        <v>40639</v>
      </c>
      <c r="O43" s="30">
        <f>SUM(O44+O97+O98+O113+O168+O198+O214+O220+O356+O449)</f>
        <v>1895930</v>
      </c>
      <c r="P43" s="277">
        <f t="shared" si="7"/>
        <v>7.3503748908620853E-2</v>
      </c>
      <c r="Q43" s="173"/>
    </row>
    <row r="44" spans="1:17" ht="15.6">
      <c r="A44" s="31"/>
      <c r="B44" s="32" t="s">
        <v>4</v>
      </c>
      <c r="C44" s="32"/>
      <c r="D44" s="33" t="s">
        <v>96</v>
      </c>
      <c r="E44" s="34">
        <f>SUM(E45+E55+E73)</f>
        <v>208935</v>
      </c>
      <c r="F44" s="34">
        <f>SUM(F45+F55+F73)</f>
        <v>199108</v>
      </c>
      <c r="G44" s="34">
        <f>SUM(G45+G55+G73+G79)</f>
        <v>218734</v>
      </c>
      <c r="H44" s="34">
        <f>SUM(H45+H55+H73)</f>
        <v>205441.79</v>
      </c>
      <c r="I44" s="226">
        <f t="shared" ref="I44" si="26">SUM(I45+I55+I73+I79)</f>
        <v>261475</v>
      </c>
      <c r="J44" s="226">
        <f>SUM(J45+J55+J73+J79)</f>
        <v>289847.65999999997</v>
      </c>
      <c r="K44" s="226">
        <f t="shared" ref="K44:L44" si="27">SUM(K45+K55+K73+K79)</f>
        <v>250459</v>
      </c>
      <c r="L44" s="226">
        <f t="shared" si="27"/>
        <v>267387.17</v>
      </c>
      <c r="M44" s="226">
        <f>SUM(M45+M55+M73+M79+M88)</f>
        <v>267699</v>
      </c>
      <c r="N44" s="338">
        <f>O44-M44</f>
        <v>8109</v>
      </c>
      <c r="O44" s="226">
        <f>SUM(O45+O55+O73+O79+O88)</f>
        <v>275808</v>
      </c>
      <c r="P44" s="277">
        <f t="shared" si="7"/>
        <v>0.10121017811298456</v>
      </c>
    </row>
    <row r="45" spans="1:17" ht="15.6">
      <c r="A45" s="35" t="s">
        <v>5</v>
      </c>
      <c r="B45" s="36"/>
      <c r="C45" s="36"/>
      <c r="D45" s="37" t="s">
        <v>97</v>
      </c>
      <c r="E45" s="38">
        <f t="shared" ref="E45:J45" si="28">SUM(E47+E51)</f>
        <v>9747</v>
      </c>
      <c r="F45" s="38">
        <f t="shared" si="28"/>
        <v>9708</v>
      </c>
      <c r="G45" s="38">
        <f>SUM(G47+G51)</f>
        <v>10897</v>
      </c>
      <c r="H45" s="38">
        <f>H47+H51</f>
        <v>9470.4599999999991</v>
      </c>
      <c r="I45" s="227">
        <f t="shared" si="28"/>
        <v>11534</v>
      </c>
      <c r="J45" s="227">
        <f t="shared" si="28"/>
        <v>10041.94</v>
      </c>
      <c r="K45" s="227">
        <f t="shared" ref="K45:O45" si="29">SUM(K47+K51)</f>
        <v>10479</v>
      </c>
      <c r="L45" s="227">
        <f t="shared" si="29"/>
        <v>11889.279999999999</v>
      </c>
      <c r="M45" s="227">
        <f t="shared" ref="M45" si="30">SUM(M47+M51)</f>
        <v>10479</v>
      </c>
      <c r="N45" s="339">
        <f>O45-M45</f>
        <v>500</v>
      </c>
      <c r="O45" s="227">
        <f t="shared" si="29"/>
        <v>10979</v>
      </c>
      <c r="P45" s="277">
        <f t="shared" si="7"/>
        <v>4.7714476572192001E-2</v>
      </c>
    </row>
    <row r="46" spans="1:17" ht="15.6">
      <c r="A46" s="35"/>
      <c r="B46" s="36"/>
      <c r="C46" s="36"/>
      <c r="D46" s="37"/>
      <c r="E46" s="38"/>
      <c r="F46" s="38"/>
      <c r="G46" s="38"/>
      <c r="H46" s="38"/>
      <c r="I46" s="100"/>
      <c r="J46" s="252"/>
      <c r="K46" s="244"/>
      <c r="L46" s="244"/>
      <c r="M46" s="244"/>
      <c r="N46" s="331"/>
      <c r="O46" s="244"/>
      <c r="P46" s="277"/>
    </row>
    <row r="47" spans="1:17" ht="15.6">
      <c r="A47" s="9" t="s">
        <v>5</v>
      </c>
      <c r="B47" s="39">
        <v>50</v>
      </c>
      <c r="C47" s="39"/>
      <c r="D47" s="39" t="s">
        <v>98</v>
      </c>
      <c r="E47" s="8">
        <f t="shared" ref="E47:F47" si="31">SUM(E48:E50)</f>
        <v>9127</v>
      </c>
      <c r="F47" s="129">
        <f t="shared" si="31"/>
        <v>9156</v>
      </c>
      <c r="G47" s="8">
        <f>SUM(G48:G50)</f>
        <v>10297</v>
      </c>
      <c r="H47" s="129">
        <v>8596.9</v>
      </c>
      <c r="I47" s="8">
        <f>SUM(I48:I50)</f>
        <v>10924</v>
      </c>
      <c r="J47" s="232">
        <f t="shared" ref="J47" si="32">SUM(J48:J50)</f>
        <v>9467.3100000000013</v>
      </c>
      <c r="K47" s="223">
        <f t="shared" ref="K47:O47" si="33">SUM(K48:K50)</f>
        <v>9869</v>
      </c>
      <c r="L47" s="223">
        <f t="shared" si="33"/>
        <v>11378.46</v>
      </c>
      <c r="M47" s="223">
        <f t="shared" ref="M47" si="34">SUM(M48:M50)</f>
        <v>9869</v>
      </c>
      <c r="N47" s="340">
        <f>O47-M47</f>
        <v>0</v>
      </c>
      <c r="O47" s="223">
        <f t="shared" si="33"/>
        <v>9869</v>
      </c>
      <c r="P47" s="277">
        <f t="shared" si="7"/>
        <v>0</v>
      </c>
    </row>
    <row r="48" spans="1:17" ht="15.6" outlineLevel="1">
      <c r="A48" s="9"/>
      <c r="B48" s="39"/>
      <c r="C48" s="40">
        <v>5000</v>
      </c>
      <c r="D48" s="40" t="s">
        <v>99</v>
      </c>
      <c r="E48" s="21">
        <v>6446</v>
      </c>
      <c r="F48" s="128">
        <v>6521</v>
      </c>
      <c r="G48" s="100">
        <v>7276</v>
      </c>
      <c r="H48" s="128"/>
      <c r="I48" s="244">
        <v>7688</v>
      </c>
      <c r="J48" s="252">
        <v>6772.54</v>
      </c>
      <c r="K48" s="244">
        <v>6923</v>
      </c>
      <c r="L48" s="244">
        <v>8239.4699999999993</v>
      </c>
      <c r="M48" s="244">
        <v>6923</v>
      </c>
      <c r="N48" s="340">
        <f t="shared" ref="N48:N54" si="35">O48-M48</f>
        <v>0</v>
      </c>
      <c r="O48" s="244">
        <v>6923</v>
      </c>
      <c r="P48" s="277">
        <f t="shared" si="7"/>
        <v>0</v>
      </c>
    </row>
    <row r="49" spans="1:18" ht="15.6" outlineLevel="1">
      <c r="A49" s="9"/>
      <c r="B49" s="39"/>
      <c r="C49" s="40">
        <v>5002</v>
      </c>
      <c r="D49" s="40" t="s">
        <v>100</v>
      </c>
      <c r="E49" s="21">
        <v>405</v>
      </c>
      <c r="F49" s="128">
        <v>243</v>
      </c>
      <c r="G49" s="99">
        <v>462</v>
      </c>
      <c r="H49" s="128"/>
      <c r="I49" s="244">
        <v>522</v>
      </c>
      <c r="J49" s="252">
        <v>317.22000000000003</v>
      </c>
      <c r="K49" s="244">
        <v>494</v>
      </c>
      <c r="L49" s="244">
        <v>386.51</v>
      </c>
      <c r="M49" s="244">
        <v>494</v>
      </c>
      <c r="N49" s="340">
        <f t="shared" si="35"/>
        <v>0</v>
      </c>
      <c r="O49" s="244">
        <v>494</v>
      </c>
      <c r="P49" s="277">
        <f t="shared" si="7"/>
        <v>0</v>
      </c>
    </row>
    <row r="50" spans="1:18" ht="15.6" outlineLevel="1">
      <c r="A50" s="9"/>
      <c r="B50" s="39"/>
      <c r="C50" s="40">
        <v>506</v>
      </c>
      <c r="D50" s="40" t="s">
        <v>101</v>
      </c>
      <c r="E50" s="21">
        <v>2276</v>
      </c>
      <c r="F50" s="128">
        <v>2392</v>
      </c>
      <c r="G50" s="100">
        <v>2559</v>
      </c>
      <c r="H50" s="128"/>
      <c r="I50" s="244">
        <v>2714</v>
      </c>
      <c r="J50" s="252">
        <v>2377.5500000000002</v>
      </c>
      <c r="K50" s="244">
        <v>2452</v>
      </c>
      <c r="L50" s="244">
        <v>2752.48</v>
      </c>
      <c r="M50" s="244">
        <v>2452</v>
      </c>
      <c r="N50" s="340">
        <f t="shared" si="35"/>
        <v>0</v>
      </c>
      <c r="O50" s="244">
        <v>2452</v>
      </c>
      <c r="P50" s="277">
        <f t="shared" si="7"/>
        <v>0</v>
      </c>
    </row>
    <row r="51" spans="1:18" ht="15.6">
      <c r="A51" s="9" t="s">
        <v>5</v>
      </c>
      <c r="B51" s="39">
        <v>55</v>
      </c>
      <c r="C51" s="39"/>
      <c r="D51" s="39" t="s">
        <v>6</v>
      </c>
      <c r="E51" s="41">
        <f t="shared" ref="E51:F51" si="36">SUM(E52:E54)</f>
        <v>620</v>
      </c>
      <c r="F51" s="130">
        <f t="shared" si="36"/>
        <v>552</v>
      </c>
      <c r="G51" s="41">
        <f>SUM(G52:G54)</f>
        <v>600</v>
      </c>
      <c r="H51" s="130">
        <v>873.56</v>
      </c>
      <c r="I51" s="41">
        <f>SUM(I52:I54)</f>
        <v>610</v>
      </c>
      <c r="J51" s="279">
        <f t="shared" ref="J51" si="37">SUM(J52:J54)</f>
        <v>574.63</v>
      </c>
      <c r="K51" s="41">
        <f t="shared" ref="K51:O51" si="38">SUM(K52:K54)</f>
        <v>610</v>
      </c>
      <c r="L51" s="41">
        <f t="shared" si="38"/>
        <v>510.82</v>
      </c>
      <c r="M51" s="41">
        <f t="shared" ref="M51" si="39">SUM(M52:M54)</f>
        <v>610</v>
      </c>
      <c r="N51" s="340">
        <f t="shared" si="35"/>
        <v>500</v>
      </c>
      <c r="O51" s="41">
        <f t="shared" si="38"/>
        <v>1110</v>
      </c>
      <c r="P51" s="277">
        <f t="shared" si="7"/>
        <v>0.81967213114754101</v>
      </c>
    </row>
    <row r="52" spans="1:18" ht="15.6" outlineLevel="1">
      <c r="A52" s="9"/>
      <c r="B52" s="39"/>
      <c r="C52" s="40">
        <v>5500</v>
      </c>
      <c r="D52" s="40" t="s">
        <v>102</v>
      </c>
      <c r="E52" s="42">
        <v>400</v>
      </c>
      <c r="F52" s="131">
        <v>372</v>
      </c>
      <c r="G52" s="99">
        <v>380</v>
      </c>
      <c r="H52" s="131"/>
      <c r="I52" s="244">
        <v>400</v>
      </c>
      <c r="J52" s="252">
        <v>487.63</v>
      </c>
      <c r="K52" s="244">
        <v>400</v>
      </c>
      <c r="L52" s="244">
        <v>411.14</v>
      </c>
      <c r="M52" s="244">
        <v>400</v>
      </c>
      <c r="N52" s="340">
        <f t="shared" si="35"/>
        <v>500</v>
      </c>
      <c r="O52" s="244">
        <v>900</v>
      </c>
      <c r="P52" s="277">
        <f t="shared" si="7"/>
        <v>1.25</v>
      </c>
    </row>
    <row r="53" spans="1:18" ht="15.6" outlineLevel="1">
      <c r="A53" s="9"/>
      <c r="B53" s="39"/>
      <c r="C53" s="40">
        <v>5504</v>
      </c>
      <c r="D53" s="40" t="s">
        <v>103</v>
      </c>
      <c r="E53" s="42">
        <v>120</v>
      </c>
      <c r="F53" s="131">
        <v>120</v>
      </c>
      <c r="G53" s="99">
        <v>120</v>
      </c>
      <c r="H53" s="131"/>
      <c r="I53" s="244">
        <v>210</v>
      </c>
      <c r="J53" s="252">
        <v>87</v>
      </c>
      <c r="K53" s="244">
        <v>210</v>
      </c>
      <c r="L53" s="244">
        <v>99.68</v>
      </c>
      <c r="M53" s="244">
        <v>210</v>
      </c>
      <c r="N53" s="340">
        <f t="shared" si="35"/>
        <v>0</v>
      </c>
      <c r="O53" s="244">
        <v>210</v>
      </c>
      <c r="P53" s="277">
        <f t="shared" si="7"/>
        <v>0</v>
      </c>
    </row>
    <row r="54" spans="1:18" ht="15.6" outlineLevel="1">
      <c r="A54" s="9"/>
      <c r="B54" s="39"/>
      <c r="C54" s="40">
        <v>5511</v>
      </c>
      <c r="D54" s="40" t="s">
        <v>104</v>
      </c>
      <c r="E54" s="42">
        <v>100</v>
      </c>
      <c r="F54" s="131">
        <v>60</v>
      </c>
      <c r="G54" s="99">
        <v>100</v>
      </c>
      <c r="H54" s="131"/>
      <c r="I54" s="244">
        <v>0</v>
      </c>
      <c r="J54" s="252">
        <v>0</v>
      </c>
      <c r="K54" s="244">
        <v>0</v>
      </c>
      <c r="L54" s="244">
        <v>0</v>
      </c>
      <c r="M54" s="244">
        <v>0</v>
      </c>
      <c r="N54" s="340">
        <f t="shared" si="35"/>
        <v>0</v>
      </c>
      <c r="O54" s="244">
        <v>0</v>
      </c>
      <c r="P54" s="277"/>
    </row>
    <row r="55" spans="1:18" ht="15.6">
      <c r="A55" s="35" t="s">
        <v>7</v>
      </c>
      <c r="B55" s="36"/>
      <c r="C55" s="36"/>
      <c r="D55" s="37" t="s">
        <v>105</v>
      </c>
      <c r="E55" s="38">
        <f t="shared" ref="E55:J55" si="40">SUM(E56+E63)</f>
        <v>190476</v>
      </c>
      <c r="F55" s="38">
        <f t="shared" si="40"/>
        <v>181304</v>
      </c>
      <c r="G55" s="38">
        <f>SUM(G56+G63)</f>
        <v>192347</v>
      </c>
      <c r="H55" s="38">
        <f>H56+H63</f>
        <v>186902.98</v>
      </c>
      <c r="I55" s="227">
        <f t="shared" si="40"/>
        <v>239306</v>
      </c>
      <c r="J55" s="227">
        <f t="shared" si="40"/>
        <v>270184.71999999997</v>
      </c>
      <c r="K55" s="227">
        <f t="shared" ref="K55:O55" si="41">SUM(K56+K63)</f>
        <v>229869</v>
      </c>
      <c r="L55" s="227">
        <f t="shared" si="41"/>
        <v>245177.88999999998</v>
      </c>
      <c r="M55" s="227">
        <f t="shared" ref="M55" si="42">SUM(M56+M63)</f>
        <v>238905</v>
      </c>
      <c r="N55" s="339">
        <f>O55-M55</f>
        <v>9109</v>
      </c>
      <c r="O55" s="227">
        <f t="shared" si="41"/>
        <v>248014</v>
      </c>
      <c r="P55" s="277">
        <f t="shared" si="7"/>
        <v>7.8936263698019302E-2</v>
      </c>
    </row>
    <row r="56" spans="1:18" ht="15.6">
      <c r="A56" s="9" t="s">
        <v>7</v>
      </c>
      <c r="B56" s="39">
        <v>50</v>
      </c>
      <c r="C56" s="39"/>
      <c r="D56" s="39" t="s">
        <v>98</v>
      </c>
      <c r="E56" s="8">
        <f t="shared" ref="E56:F56" si="43">SUM(E57:E62)</f>
        <v>144564</v>
      </c>
      <c r="F56" s="129">
        <f t="shared" si="43"/>
        <v>138606</v>
      </c>
      <c r="G56" s="8">
        <f>SUM(G57:G62)</f>
        <v>150027</v>
      </c>
      <c r="H56" s="129">
        <v>149842</v>
      </c>
      <c r="I56" s="8">
        <f>SUM(I57:I62)</f>
        <v>186141</v>
      </c>
      <c r="J56" s="232">
        <f t="shared" ref="J56" si="44">SUM(J57:J62)</f>
        <v>185528.84999999998</v>
      </c>
      <c r="K56" s="223">
        <f t="shared" ref="K56:O56" si="45">SUM(K57:K62)</f>
        <v>191704</v>
      </c>
      <c r="L56" s="223">
        <f t="shared" si="45"/>
        <v>194322.3</v>
      </c>
      <c r="M56" s="223">
        <f t="shared" ref="M56" si="46">SUM(M57:M62)</f>
        <v>195740</v>
      </c>
      <c r="N56" s="340">
        <f>O56-M56</f>
        <v>9109</v>
      </c>
      <c r="O56" s="223">
        <f t="shared" si="45"/>
        <v>204849</v>
      </c>
      <c r="P56" s="277">
        <f t="shared" si="7"/>
        <v>6.8569252597754871E-2</v>
      </c>
      <c r="R56" s="173"/>
    </row>
    <row r="57" spans="1:18" ht="15.6" outlineLevel="1">
      <c r="A57" s="9"/>
      <c r="B57" s="39"/>
      <c r="C57" s="43">
        <v>5000</v>
      </c>
      <c r="D57" s="40" t="s">
        <v>99</v>
      </c>
      <c r="E57" s="21">
        <v>15934</v>
      </c>
      <c r="F57" s="128">
        <v>16131</v>
      </c>
      <c r="G57" s="118">
        <v>17060</v>
      </c>
      <c r="H57" s="128"/>
      <c r="I57" s="244">
        <v>20400</v>
      </c>
      <c r="J57" s="252">
        <v>20682.009999999998</v>
      </c>
      <c r="K57" s="244">
        <v>22440</v>
      </c>
      <c r="L57" s="244">
        <v>22743.73</v>
      </c>
      <c r="M57" s="244">
        <v>23100</v>
      </c>
      <c r="N57" s="331">
        <f>O57-M57</f>
        <v>0</v>
      </c>
      <c r="O57" s="244">
        <v>23100</v>
      </c>
      <c r="P57" s="277">
        <f t="shared" si="7"/>
        <v>2.9411764705882353E-2</v>
      </c>
      <c r="Q57" t="s">
        <v>505</v>
      </c>
    </row>
    <row r="58" spans="1:18" ht="15.6" outlineLevel="1">
      <c r="A58" s="9"/>
      <c r="B58" s="39"/>
      <c r="C58" s="43">
        <v>5001</v>
      </c>
      <c r="D58" s="40" t="s">
        <v>106</v>
      </c>
      <c r="E58" s="21">
        <v>79952</v>
      </c>
      <c r="F58" s="128">
        <v>69120</v>
      </c>
      <c r="G58" s="118">
        <v>82226</v>
      </c>
      <c r="H58" s="128"/>
      <c r="I58" s="244">
        <v>74238</v>
      </c>
      <c r="J58" s="252">
        <v>74763.78</v>
      </c>
      <c r="K58" s="244">
        <v>82672</v>
      </c>
      <c r="L58" s="244">
        <v>81004.289999999994</v>
      </c>
      <c r="M58" s="244">
        <v>85388</v>
      </c>
      <c r="N58" s="331">
        <f t="shared" ref="N58:N59" si="47">O58-M58</f>
        <v>6528</v>
      </c>
      <c r="O58" s="244">
        <v>91916</v>
      </c>
      <c r="P58" s="277">
        <f t="shared" si="7"/>
        <v>0.11181536675053222</v>
      </c>
    </row>
    <row r="59" spans="1:18" ht="15.6" outlineLevel="1">
      <c r="A59" s="9"/>
      <c r="B59" s="39"/>
      <c r="C59" s="43">
        <v>5002</v>
      </c>
      <c r="D59" s="40" t="s">
        <v>100</v>
      </c>
      <c r="E59" s="21">
        <v>9466</v>
      </c>
      <c r="F59" s="128">
        <v>15559</v>
      </c>
      <c r="G59" s="118">
        <v>10502</v>
      </c>
      <c r="H59" s="128"/>
      <c r="I59" s="244">
        <v>35053</v>
      </c>
      <c r="J59" s="252">
        <v>30202.97</v>
      </c>
      <c r="K59" s="244">
        <v>37770</v>
      </c>
      <c r="L59" s="244">
        <v>25904.3</v>
      </c>
      <c r="M59" s="244">
        <v>37410</v>
      </c>
      <c r="N59" s="331">
        <f t="shared" si="47"/>
        <v>0</v>
      </c>
      <c r="O59" s="244">
        <v>37410</v>
      </c>
      <c r="P59" s="277">
        <f t="shared" si="7"/>
        <v>-9.5313741064336783E-3</v>
      </c>
    </row>
    <row r="60" spans="1:18" ht="15.6" outlineLevel="1">
      <c r="A60" s="9"/>
      <c r="B60" s="39"/>
      <c r="C60" s="43">
        <v>5005</v>
      </c>
      <c r="D60" s="40" t="s">
        <v>377</v>
      </c>
      <c r="E60" s="21"/>
      <c r="F60" s="128"/>
      <c r="G60" s="118"/>
      <c r="H60" s="128"/>
      <c r="I60" s="244">
        <v>8160</v>
      </c>
      <c r="J60" s="252">
        <v>12136.13</v>
      </c>
      <c r="K60" s="244"/>
      <c r="L60" s="244">
        <v>14485.67</v>
      </c>
      <c r="M60" s="244"/>
      <c r="N60" s="331"/>
      <c r="O60" s="244"/>
      <c r="P60" s="277"/>
    </row>
    <row r="61" spans="1:18" ht="15.6" outlineLevel="1">
      <c r="A61" s="9"/>
      <c r="B61" s="39"/>
      <c r="C61" s="43">
        <v>505</v>
      </c>
      <c r="D61" s="40" t="s">
        <v>107</v>
      </c>
      <c r="E61" s="21">
        <v>1643</v>
      </c>
      <c r="F61" s="128">
        <v>1658</v>
      </c>
      <c r="G61" s="118">
        <v>1731</v>
      </c>
      <c r="H61" s="128"/>
      <c r="I61" s="252">
        <v>1695</v>
      </c>
      <c r="J61" s="252">
        <v>1673.52</v>
      </c>
      <c r="K61" s="252">
        <v>528</v>
      </c>
      <c r="L61" s="252">
        <v>903.22</v>
      </c>
      <c r="M61" s="252">
        <v>528</v>
      </c>
      <c r="N61" s="315">
        <f>O61-M61</f>
        <v>375</v>
      </c>
      <c r="O61" s="252">
        <v>903</v>
      </c>
      <c r="P61" s="277">
        <f t="shared" si="7"/>
        <v>0.71022727272727271</v>
      </c>
    </row>
    <row r="62" spans="1:18" ht="15.6" outlineLevel="1">
      <c r="A62" s="9"/>
      <c r="B62" s="39"/>
      <c r="C62" s="43">
        <v>506</v>
      </c>
      <c r="D62" s="40" t="s">
        <v>101</v>
      </c>
      <c r="E62" s="21">
        <v>37569</v>
      </c>
      <c r="F62" s="128">
        <v>36138</v>
      </c>
      <c r="G62" s="118">
        <v>38508</v>
      </c>
      <c r="H62" s="128"/>
      <c r="I62" s="244">
        <v>46595</v>
      </c>
      <c r="J62" s="252">
        <v>46070.44</v>
      </c>
      <c r="K62" s="244">
        <v>48294</v>
      </c>
      <c r="L62" s="244">
        <v>49281.09</v>
      </c>
      <c r="M62" s="244">
        <v>49314</v>
      </c>
      <c r="N62" s="315">
        <f t="shared" ref="N62:N72" si="48">O62-M62</f>
        <v>2206</v>
      </c>
      <c r="O62" s="244">
        <v>51520</v>
      </c>
      <c r="P62" s="277">
        <f t="shared" si="7"/>
        <v>6.6799188304965423E-2</v>
      </c>
    </row>
    <row r="63" spans="1:18" ht="15.6">
      <c r="A63" s="9" t="s">
        <v>7</v>
      </c>
      <c r="B63" s="39">
        <v>55</v>
      </c>
      <c r="C63" s="39"/>
      <c r="D63" s="39" t="s">
        <v>6</v>
      </c>
      <c r="E63" s="41">
        <f t="shared" ref="E63:F63" si="49">SUM(E64:E72)</f>
        <v>45912</v>
      </c>
      <c r="F63" s="130">
        <f t="shared" si="49"/>
        <v>42698</v>
      </c>
      <c r="G63" s="41">
        <f>SUM(G64:G72)</f>
        <v>42320</v>
      </c>
      <c r="H63" s="130">
        <v>37060.980000000003</v>
      </c>
      <c r="I63" s="41">
        <f>SUM(I64:I72)</f>
        <v>53165</v>
      </c>
      <c r="J63" s="279">
        <f t="shared" ref="J63" si="50">SUM(J64:J72)</f>
        <v>84655.87000000001</v>
      </c>
      <c r="K63" s="41">
        <f t="shared" ref="K63:O63" si="51">SUM(K64:K72)</f>
        <v>38165</v>
      </c>
      <c r="L63" s="41">
        <f t="shared" si="51"/>
        <v>50855.59</v>
      </c>
      <c r="M63" s="41">
        <f t="shared" ref="M63" si="52">SUM(M64:M72)</f>
        <v>43165</v>
      </c>
      <c r="N63" s="315">
        <f t="shared" si="48"/>
        <v>0</v>
      </c>
      <c r="O63" s="41">
        <f t="shared" si="51"/>
        <v>43165</v>
      </c>
      <c r="P63" s="277">
        <f t="shared" si="7"/>
        <v>0.13101008777675882</v>
      </c>
    </row>
    <row r="64" spans="1:18" ht="15.6" outlineLevel="1">
      <c r="A64" s="9"/>
      <c r="B64" s="39"/>
      <c r="C64" s="43">
        <v>5500</v>
      </c>
      <c r="D64" s="40" t="s">
        <v>102</v>
      </c>
      <c r="E64" s="42">
        <v>13405</v>
      </c>
      <c r="F64" s="131">
        <v>12199</v>
      </c>
      <c r="G64" s="118">
        <v>14060</v>
      </c>
      <c r="H64" s="131"/>
      <c r="I64" s="244">
        <v>13600</v>
      </c>
      <c r="J64" s="252">
        <v>43139.21</v>
      </c>
      <c r="K64" s="244">
        <v>13600</v>
      </c>
      <c r="L64" s="244">
        <v>24450.14</v>
      </c>
      <c r="M64" s="244">
        <v>18600</v>
      </c>
      <c r="N64" s="315">
        <f t="shared" si="48"/>
        <v>0</v>
      </c>
      <c r="O64" s="244">
        <v>18600</v>
      </c>
      <c r="P64" s="277">
        <f t="shared" si="7"/>
        <v>0.36764705882352944</v>
      </c>
      <c r="Q64" s="264" t="s">
        <v>452</v>
      </c>
    </row>
    <row r="65" spans="1:16" ht="15.6" outlineLevel="1">
      <c r="A65" s="9"/>
      <c r="B65" s="39"/>
      <c r="C65" s="43">
        <v>5503</v>
      </c>
      <c r="D65" s="40" t="s">
        <v>108</v>
      </c>
      <c r="E65" s="42">
        <v>500</v>
      </c>
      <c r="F65" s="131">
        <v>257</v>
      </c>
      <c r="G65" s="101">
        <v>500</v>
      </c>
      <c r="H65" s="131"/>
      <c r="I65" s="244">
        <v>1150</v>
      </c>
      <c r="J65" s="252">
        <v>743.15</v>
      </c>
      <c r="K65" s="244">
        <v>1150</v>
      </c>
      <c r="L65" s="244">
        <v>590.72</v>
      </c>
      <c r="M65" s="244">
        <v>1150</v>
      </c>
      <c r="N65" s="315">
        <f t="shared" si="48"/>
        <v>0</v>
      </c>
      <c r="O65" s="244">
        <v>1150</v>
      </c>
      <c r="P65" s="277">
        <f t="shared" si="7"/>
        <v>0</v>
      </c>
    </row>
    <row r="66" spans="1:16" ht="15.6" outlineLevel="1">
      <c r="A66" s="9"/>
      <c r="B66" s="39"/>
      <c r="C66" s="43">
        <v>5504</v>
      </c>
      <c r="D66" s="40" t="s">
        <v>109</v>
      </c>
      <c r="E66" s="42">
        <v>2500</v>
      </c>
      <c r="F66" s="131">
        <v>1810</v>
      </c>
      <c r="G66" s="118">
        <v>2000</v>
      </c>
      <c r="H66" s="131"/>
      <c r="I66" s="244">
        <v>1900</v>
      </c>
      <c r="J66" s="252">
        <v>1643.8</v>
      </c>
      <c r="K66" s="244">
        <v>1900</v>
      </c>
      <c r="L66" s="244">
        <v>1791.93</v>
      </c>
      <c r="M66" s="244">
        <v>1900</v>
      </c>
      <c r="N66" s="315">
        <f t="shared" si="48"/>
        <v>0</v>
      </c>
      <c r="O66" s="244">
        <v>1900</v>
      </c>
      <c r="P66" s="277">
        <f t="shared" si="7"/>
        <v>0</v>
      </c>
    </row>
    <row r="67" spans="1:16" ht="15.6" outlineLevel="1">
      <c r="A67" s="9"/>
      <c r="B67" s="39"/>
      <c r="C67" s="43">
        <v>5511</v>
      </c>
      <c r="D67" s="40" t="s">
        <v>104</v>
      </c>
      <c r="E67" s="44">
        <v>5289</v>
      </c>
      <c r="F67" s="131">
        <v>4996</v>
      </c>
      <c r="G67" s="118">
        <v>5710</v>
      </c>
      <c r="H67" s="131"/>
      <c r="I67" s="244">
        <v>4615</v>
      </c>
      <c r="J67" s="252">
        <v>5211.1400000000003</v>
      </c>
      <c r="K67" s="244">
        <v>4915</v>
      </c>
      <c r="L67" s="244">
        <v>4966.57</v>
      </c>
      <c r="M67" s="244">
        <v>4915</v>
      </c>
      <c r="N67" s="315">
        <f t="shared" si="48"/>
        <v>0</v>
      </c>
      <c r="O67" s="244">
        <v>4915</v>
      </c>
      <c r="P67" s="277">
        <f t="shared" si="7"/>
        <v>0</v>
      </c>
    </row>
    <row r="68" spans="1:16" ht="15.6" outlineLevel="1">
      <c r="A68" s="9"/>
      <c r="B68" s="39"/>
      <c r="C68" s="43">
        <v>5513</v>
      </c>
      <c r="D68" s="40" t="s">
        <v>110</v>
      </c>
      <c r="E68" s="42">
        <v>8270</v>
      </c>
      <c r="F68" s="131">
        <v>8270</v>
      </c>
      <c r="G68" s="118">
        <v>8000</v>
      </c>
      <c r="H68" s="131"/>
      <c r="I68" s="244">
        <v>6800</v>
      </c>
      <c r="J68" s="252">
        <v>6580.78</v>
      </c>
      <c r="K68" s="244">
        <v>6800</v>
      </c>
      <c r="L68" s="244">
        <v>8823.9500000000007</v>
      </c>
      <c r="M68" s="244">
        <v>6800</v>
      </c>
      <c r="N68" s="315">
        <f t="shared" si="48"/>
        <v>0</v>
      </c>
      <c r="O68" s="244">
        <v>6800</v>
      </c>
      <c r="P68" s="277">
        <f t="shared" si="7"/>
        <v>0</v>
      </c>
    </row>
    <row r="69" spans="1:16" ht="15.6" outlineLevel="1">
      <c r="A69" s="9"/>
      <c r="B69" s="39"/>
      <c r="C69" s="43">
        <v>5514</v>
      </c>
      <c r="D69" s="40" t="s">
        <v>111</v>
      </c>
      <c r="E69" s="44">
        <v>11982</v>
      </c>
      <c r="F69" s="131">
        <v>11170</v>
      </c>
      <c r="G69" s="118">
        <v>8550</v>
      </c>
      <c r="H69" s="131"/>
      <c r="I69" s="244">
        <v>7200</v>
      </c>
      <c r="J69" s="252">
        <v>6889.8</v>
      </c>
      <c r="K69" s="244">
        <v>7200</v>
      </c>
      <c r="L69" s="244">
        <v>7268.97</v>
      </c>
      <c r="M69" s="244">
        <v>7200</v>
      </c>
      <c r="N69" s="315">
        <f t="shared" si="48"/>
        <v>0</v>
      </c>
      <c r="O69" s="244">
        <v>7200</v>
      </c>
      <c r="P69" s="277">
        <f t="shared" si="7"/>
        <v>0</v>
      </c>
    </row>
    <row r="70" spans="1:16" ht="15.6" outlineLevel="1">
      <c r="A70" s="9"/>
      <c r="B70" s="39"/>
      <c r="C70" s="43">
        <v>5515</v>
      </c>
      <c r="D70" s="40" t="s">
        <v>112</v>
      </c>
      <c r="E70" s="42">
        <v>3120</v>
      </c>
      <c r="F70" s="131">
        <v>3099</v>
      </c>
      <c r="G70" s="118">
        <v>2000</v>
      </c>
      <c r="H70" s="131"/>
      <c r="I70" s="244">
        <v>1800</v>
      </c>
      <c r="J70" s="252">
        <v>1368.6</v>
      </c>
      <c r="K70" s="244">
        <v>1800</v>
      </c>
      <c r="L70" s="244">
        <v>2092.85</v>
      </c>
      <c r="M70" s="244">
        <v>1800</v>
      </c>
      <c r="N70" s="315">
        <f t="shared" si="48"/>
        <v>0</v>
      </c>
      <c r="O70" s="244">
        <v>1800</v>
      </c>
      <c r="P70" s="277">
        <f t="shared" si="7"/>
        <v>0</v>
      </c>
    </row>
    <row r="71" spans="1:16" ht="15.6" outlineLevel="1">
      <c r="A71" s="9"/>
      <c r="B71" s="39"/>
      <c r="C71" s="43">
        <v>5522</v>
      </c>
      <c r="D71" s="40" t="s">
        <v>163</v>
      </c>
      <c r="E71" s="42">
        <v>546</v>
      </c>
      <c r="F71" s="131">
        <v>546</v>
      </c>
      <c r="G71" s="118">
        <v>1100</v>
      </c>
      <c r="H71" s="131"/>
      <c r="I71" s="244">
        <v>1100</v>
      </c>
      <c r="J71" s="252">
        <v>944.86</v>
      </c>
      <c r="K71" s="244">
        <v>800</v>
      </c>
      <c r="L71" s="244">
        <v>870.46</v>
      </c>
      <c r="M71" s="244">
        <v>800</v>
      </c>
      <c r="N71" s="315">
        <f t="shared" si="48"/>
        <v>0</v>
      </c>
      <c r="O71" s="244">
        <v>800</v>
      </c>
      <c r="P71" s="277">
        <f t="shared" ref="P71:P143" si="53">(O71-K71)/K71</f>
        <v>0</v>
      </c>
    </row>
    <row r="72" spans="1:16" ht="15.6" outlineLevel="1">
      <c r="A72" s="9"/>
      <c r="B72" s="39"/>
      <c r="C72" s="43">
        <v>5540</v>
      </c>
      <c r="D72" s="40" t="s">
        <v>392</v>
      </c>
      <c r="E72" s="42">
        <v>300</v>
      </c>
      <c r="F72" s="131">
        <v>351</v>
      </c>
      <c r="G72" s="101">
        <v>400</v>
      </c>
      <c r="H72" s="131"/>
      <c r="I72" s="244">
        <v>15000</v>
      </c>
      <c r="J72" s="252">
        <v>18134.53</v>
      </c>
      <c r="K72" s="244"/>
      <c r="L72" s="244"/>
      <c r="M72" s="244"/>
      <c r="N72" s="315">
        <f t="shared" si="48"/>
        <v>0</v>
      </c>
      <c r="O72" s="244"/>
      <c r="P72" s="277"/>
    </row>
    <row r="73" spans="1:16" ht="15.6">
      <c r="A73" s="35" t="s">
        <v>41</v>
      </c>
      <c r="B73" s="36">
        <v>45</v>
      </c>
      <c r="C73" s="45"/>
      <c r="D73" s="46" t="s">
        <v>113</v>
      </c>
      <c r="E73" s="47">
        <f t="shared" ref="E73:F73" si="54">SUM(E74:E78)</f>
        <v>8712</v>
      </c>
      <c r="F73" s="47">
        <f t="shared" si="54"/>
        <v>8096</v>
      </c>
      <c r="G73" s="47">
        <f>SUM(G74:G78)</f>
        <v>8670</v>
      </c>
      <c r="H73" s="47">
        <v>9068.35</v>
      </c>
      <c r="I73" s="47">
        <f>SUM(I74:I78)</f>
        <v>10635</v>
      </c>
      <c r="J73" s="47">
        <v>9621</v>
      </c>
      <c r="K73" s="47">
        <f t="shared" ref="K73:O73" si="55">SUM(K74:K78)</f>
        <v>10111</v>
      </c>
      <c r="L73" s="47">
        <f t="shared" si="55"/>
        <v>10320</v>
      </c>
      <c r="M73" s="47">
        <f t="shared" ref="M73" si="56">SUM(M74:M78)</f>
        <v>11495</v>
      </c>
      <c r="N73" s="341">
        <f>O73-M73</f>
        <v>0</v>
      </c>
      <c r="O73" s="47">
        <f t="shared" si="55"/>
        <v>11495</v>
      </c>
      <c r="P73" s="277">
        <f t="shared" si="53"/>
        <v>0.13688062506181387</v>
      </c>
    </row>
    <row r="74" spans="1:16" ht="15.6" outlineLevel="1">
      <c r="A74" s="9"/>
      <c r="B74" s="39"/>
      <c r="C74" s="43">
        <v>4500</v>
      </c>
      <c r="D74" s="40" t="s">
        <v>393</v>
      </c>
      <c r="E74" s="42">
        <v>1677</v>
      </c>
      <c r="F74" s="131">
        <v>1017</v>
      </c>
      <c r="G74" s="118">
        <v>1403</v>
      </c>
      <c r="H74" s="131"/>
      <c r="I74" s="244">
        <v>2991</v>
      </c>
      <c r="J74" s="252"/>
      <c r="K74" s="244">
        <v>0</v>
      </c>
      <c r="L74" s="244"/>
      <c r="M74" s="244">
        <v>0</v>
      </c>
      <c r="N74" s="331">
        <f>O74-M74</f>
        <v>0</v>
      </c>
      <c r="O74" s="244">
        <v>0</v>
      </c>
      <c r="P74" s="277"/>
    </row>
    <row r="75" spans="1:16" ht="15.6" outlineLevel="1">
      <c r="A75" s="9"/>
      <c r="B75" s="39"/>
      <c r="C75" s="43">
        <v>4528</v>
      </c>
      <c r="D75" s="40" t="s">
        <v>114</v>
      </c>
      <c r="E75" s="42">
        <v>4170</v>
      </c>
      <c r="F75" s="131">
        <v>4169</v>
      </c>
      <c r="G75" s="118">
        <v>4170</v>
      </c>
      <c r="H75" s="131"/>
      <c r="I75" s="244">
        <v>4965</v>
      </c>
      <c r="J75" s="252"/>
      <c r="K75" s="244">
        <v>7432</v>
      </c>
      <c r="L75" s="244">
        <v>7432</v>
      </c>
      <c r="M75" s="244">
        <v>8816</v>
      </c>
      <c r="N75" s="331">
        <f t="shared" ref="N75:N87" si="57">O75-M75</f>
        <v>0</v>
      </c>
      <c r="O75" s="244">
        <v>8816</v>
      </c>
      <c r="P75" s="277">
        <f t="shared" si="53"/>
        <v>0.18622174381054898</v>
      </c>
    </row>
    <row r="76" spans="1:16" ht="15.6" outlineLevel="1">
      <c r="A76" s="9"/>
      <c r="B76" s="39"/>
      <c r="C76" s="43">
        <v>4528</v>
      </c>
      <c r="D76" s="40" t="s">
        <v>115</v>
      </c>
      <c r="E76" s="42">
        <v>1500</v>
      </c>
      <c r="F76" s="131">
        <v>1534</v>
      </c>
      <c r="G76" s="118">
        <v>1500</v>
      </c>
      <c r="H76" s="131"/>
      <c r="I76" s="244">
        <v>1904</v>
      </c>
      <c r="J76" s="252"/>
      <c r="K76" s="244">
        <v>1904</v>
      </c>
      <c r="L76" s="244">
        <v>1904</v>
      </c>
      <c r="M76" s="244">
        <v>1904</v>
      </c>
      <c r="N76" s="331">
        <f t="shared" si="57"/>
        <v>0</v>
      </c>
      <c r="O76" s="244">
        <v>1904</v>
      </c>
      <c r="P76" s="277">
        <f t="shared" si="53"/>
        <v>0</v>
      </c>
    </row>
    <row r="77" spans="1:16" ht="15.6" outlineLevel="1">
      <c r="A77" s="9"/>
      <c r="B77" s="39"/>
      <c r="C77" s="43">
        <v>4528</v>
      </c>
      <c r="D77" s="40" t="s">
        <v>288</v>
      </c>
      <c r="E77" s="42">
        <v>705</v>
      </c>
      <c r="F77" s="131">
        <v>703</v>
      </c>
      <c r="G77" s="101">
        <v>705</v>
      </c>
      <c r="H77" s="131"/>
      <c r="I77" s="244">
        <v>755</v>
      </c>
      <c r="J77" s="252"/>
      <c r="K77" s="244">
        <v>755</v>
      </c>
      <c r="L77" s="244">
        <v>689</v>
      </c>
      <c r="M77" s="244">
        <v>755</v>
      </c>
      <c r="N77" s="331">
        <f t="shared" si="57"/>
        <v>0</v>
      </c>
      <c r="O77" s="244">
        <v>755</v>
      </c>
      <c r="P77" s="277">
        <f t="shared" si="53"/>
        <v>0</v>
      </c>
    </row>
    <row r="78" spans="1:16" ht="15.6" outlineLevel="1">
      <c r="A78" s="9"/>
      <c r="B78" s="39"/>
      <c r="C78" s="43">
        <v>4528</v>
      </c>
      <c r="D78" s="40" t="s">
        <v>116</v>
      </c>
      <c r="E78" s="42">
        <v>660</v>
      </c>
      <c r="F78" s="131">
        <v>673</v>
      </c>
      <c r="G78" s="118">
        <v>892</v>
      </c>
      <c r="H78" s="131"/>
      <c r="I78" s="244">
        <v>20</v>
      </c>
      <c r="J78" s="252"/>
      <c r="K78" s="244">
        <v>20</v>
      </c>
      <c r="L78" s="244">
        <v>295</v>
      </c>
      <c r="M78" s="244">
        <v>20</v>
      </c>
      <c r="N78" s="331">
        <f t="shared" si="57"/>
        <v>0</v>
      </c>
      <c r="O78" s="244">
        <v>20</v>
      </c>
      <c r="P78" s="277">
        <f t="shared" si="53"/>
        <v>0</v>
      </c>
    </row>
    <row r="79" spans="1:16" ht="0.75" customHeight="1">
      <c r="A79" s="57" t="s">
        <v>255</v>
      </c>
      <c r="B79" s="36"/>
      <c r="C79" s="46"/>
      <c r="D79" s="46" t="s">
        <v>256</v>
      </c>
      <c r="E79" s="47"/>
      <c r="F79" s="47"/>
      <c r="G79" s="110">
        <f>SUM(G80+G83)</f>
        <v>6820</v>
      </c>
      <c r="H79" s="47">
        <f>H80+H83</f>
        <v>4589.1899999999996</v>
      </c>
      <c r="I79" s="110">
        <v>0</v>
      </c>
      <c r="J79" s="253">
        <v>0</v>
      </c>
      <c r="K79" s="248">
        <v>0</v>
      </c>
      <c r="L79" s="248">
        <v>0</v>
      </c>
      <c r="M79" s="248">
        <v>0</v>
      </c>
      <c r="N79" s="331">
        <f t="shared" si="57"/>
        <v>0</v>
      </c>
      <c r="O79" s="248">
        <v>0</v>
      </c>
      <c r="P79" s="277" t="e">
        <f t="shared" si="53"/>
        <v>#DIV/0!</v>
      </c>
    </row>
    <row r="80" spans="1:16" ht="15" hidden="1" customHeight="1">
      <c r="A80" s="9"/>
      <c r="B80" s="39">
        <v>50</v>
      </c>
      <c r="C80" s="43"/>
      <c r="D80" s="70" t="s">
        <v>98</v>
      </c>
      <c r="E80" s="117"/>
      <c r="F80" s="117"/>
      <c r="G80" s="119">
        <f>SUM(G81:G82)</f>
        <v>5470</v>
      </c>
      <c r="H80" s="117">
        <v>4233.16</v>
      </c>
      <c r="I80" s="253">
        <f t="shared" ref="I80:J80" si="58">SUM(I81:I82)</f>
        <v>0</v>
      </c>
      <c r="J80" s="253">
        <f t="shared" si="58"/>
        <v>0</v>
      </c>
      <c r="K80" s="253">
        <f t="shared" ref="K80:O80" si="59">SUM(K81:K82)</f>
        <v>0</v>
      </c>
      <c r="L80" s="253">
        <f t="shared" si="59"/>
        <v>0</v>
      </c>
      <c r="M80" s="253">
        <f t="shared" si="59"/>
        <v>0</v>
      </c>
      <c r="N80" s="331">
        <f t="shared" si="57"/>
        <v>0</v>
      </c>
      <c r="O80" s="253">
        <f t="shared" si="59"/>
        <v>0</v>
      </c>
      <c r="P80" s="277" t="e">
        <f t="shared" si="53"/>
        <v>#DIV/0!</v>
      </c>
    </row>
    <row r="81" spans="1:17" ht="15.6" outlineLevel="1">
      <c r="A81" s="9"/>
      <c r="B81" s="39"/>
      <c r="C81" s="43">
        <v>5005</v>
      </c>
      <c r="D81" s="40" t="s">
        <v>257</v>
      </c>
      <c r="E81" s="42"/>
      <c r="F81" s="42"/>
      <c r="G81" s="118">
        <v>4080</v>
      </c>
      <c r="H81" s="42"/>
      <c r="I81" s="260">
        <v>0</v>
      </c>
      <c r="J81" s="280">
        <v>0</v>
      </c>
      <c r="K81" s="260">
        <v>0</v>
      </c>
      <c r="L81" s="260"/>
      <c r="M81" s="304"/>
      <c r="N81" s="331">
        <f t="shared" si="57"/>
        <v>0</v>
      </c>
      <c r="O81" s="260"/>
      <c r="P81" s="277" t="e">
        <f t="shared" si="53"/>
        <v>#DIV/0!</v>
      </c>
    </row>
    <row r="82" spans="1:17" ht="15.6" outlineLevel="1">
      <c r="A82" s="9"/>
      <c r="B82" s="39"/>
      <c r="C82" s="43">
        <v>506</v>
      </c>
      <c r="D82" s="40" t="s">
        <v>101</v>
      </c>
      <c r="E82" s="42"/>
      <c r="F82" s="42"/>
      <c r="G82" s="118">
        <v>1390</v>
      </c>
      <c r="H82" s="42"/>
      <c r="I82" s="260">
        <v>0</v>
      </c>
      <c r="J82" s="280">
        <v>0</v>
      </c>
      <c r="K82" s="260">
        <v>0</v>
      </c>
      <c r="L82" s="260"/>
      <c r="M82" s="304"/>
      <c r="N82" s="331">
        <f t="shared" si="57"/>
        <v>0</v>
      </c>
      <c r="O82" s="260"/>
      <c r="P82" s="277" t="e">
        <f t="shared" si="53"/>
        <v>#DIV/0!</v>
      </c>
    </row>
    <row r="83" spans="1:17" ht="15.6" hidden="1">
      <c r="A83" s="9"/>
      <c r="B83" s="39">
        <v>55</v>
      </c>
      <c r="C83" s="43"/>
      <c r="D83" s="70" t="s">
        <v>6</v>
      </c>
      <c r="E83" s="117"/>
      <c r="F83" s="117"/>
      <c r="G83" s="119">
        <f>SUM(G84:G87)</f>
        <v>1350</v>
      </c>
      <c r="H83" s="117">
        <v>356.03</v>
      </c>
      <c r="I83" s="253">
        <f t="shared" ref="I83:J83" si="60">SUM(I84:I87)</f>
        <v>0</v>
      </c>
      <c r="J83" s="253">
        <f t="shared" si="60"/>
        <v>0</v>
      </c>
      <c r="K83" s="253">
        <f t="shared" ref="K83:O83" si="61">SUM(K84:K87)</f>
        <v>0</v>
      </c>
      <c r="L83" s="253">
        <f t="shared" si="61"/>
        <v>0</v>
      </c>
      <c r="M83" s="253">
        <f t="shared" si="61"/>
        <v>0</v>
      </c>
      <c r="N83" s="331">
        <f t="shared" si="57"/>
        <v>0</v>
      </c>
      <c r="O83" s="253">
        <f t="shared" si="61"/>
        <v>0</v>
      </c>
      <c r="P83" s="277" t="e">
        <f t="shared" si="53"/>
        <v>#DIV/0!</v>
      </c>
    </row>
    <row r="84" spans="1:17" ht="15.6" outlineLevel="1">
      <c r="A84" s="9"/>
      <c r="B84" s="39"/>
      <c r="C84" s="43">
        <v>5500</v>
      </c>
      <c r="D84" s="40" t="s">
        <v>258</v>
      </c>
      <c r="E84" s="42"/>
      <c r="F84" s="42"/>
      <c r="G84" s="101">
        <v>290</v>
      </c>
      <c r="H84" s="42"/>
      <c r="I84" s="260">
        <v>0</v>
      </c>
      <c r="J84" s="280">
        <v>0</v>
      </c>
      <c r="K84" s="260">
        <v>0</v>
      </c>
      <c r="L84" s="260"/>
      <c r="M84" s="260"/>
      <c r="N84" s="331">
        <f t="shared" si="57"/>
        <v>0</v>
      </c>
      <c r="O84" s="260"/>
      <c r="P84" s="277" t="e">
        <f t="shared" si="53"/>
        <v>#DIV/0!</v>
      </c>
    </row>
    <row r="85" spans="1:17" ht="15.6" outlineLevel="1">
      <c r="A85" s="9"/>
      <c r="B85" s="39"/>
      <c r="C85" s="43">
        <v>5503</v>
      </c>
      <c r="D85" s="40" t="s">
        <v>259</v>
      </c>
      <c r="E85" s="42"/>
      <c r="F85" s="42"/>
      <c r="G85" s="101">
        <v>40</v>
      </c>
      <c r="H85" s="42"/>
      <c r="I85" s="260">
        <v>0</v>
      </c>
      <c r="J85" s="280">
        <v>0</v>
      </c>
      <c r="K85" s="260">
        <v>0</v>
      </c>
      <c r="L85" s="260"/>
      <c r="M85" s="260"/>
      <c r="N85" s="331">
        <f t="shared" si="57"/>
        <v>0</v>
      </c>
      <c r="O85" s="260"/>
      <c r="P85" s="277" t="e">
        <f t="shared" si="53"/>
        <v>#DIV/0!</v>
      </c>
    </row>
    <row r="86" spans="1:17" ht="15.6" outlineLevel="1">
      <c r="A86" s="9"/>
      <c r="B86" s="39"/>
      <c r="C86" s="43">
        <v>5511</v>
      </c>
      <c r="D86" s="40" t="s">
        <v>248</v>
      </c>
      <c r="E86" s="42"/>
      <c r="F86" s="42"/>
      <c r="G86" s="101">
        <v>268</v>
      </c>
      <c r="H86" s="42"/>
      <c r="I86" s="260">
        <v>0</v>
      </c>
      <c r="J86" s="280">
        <v>0</v>
      </c>
      <c r="K86" s="260">
        <v>0</v>
      </c>
      <c r="L86" s="260"/>
      <c r="M86" s="260"/>
      <c r="N86" s="331">
        <f t="shared" si="57"/>
        <v>0</v>
      </c>
      <c r="O86" s="260"/>
      <c r="P86" s="277" t="e">
        <f t="shared" si="53"/>
        <v>#DIV/0!</v>
      </c>
    </row>
    <row r="87" spans="1:17" ht="15.6" outlineLevel="1">
      <c r="A87" s="9"/>
      <c r="B87" s="39"/>
      <c r="C87" s="43">
        <v>5513</v>
      </c>
      <c r="D87" s="40" t="s">
        <v>110</v>
      </c>
      <c r="E87" s="42"/>
      <c r="F87" s="42"/>
      <c r="G87" s="101">
        <v>752</v>
      </c>
      <c r="H87" s="42"/>
      <c r="I87" s="260">
        <v>0</v>
      </c>
      <c r="J87" s="280">
        <v>0</v>
      </c>
      <c r="K87" s="260">
        <v>0</v>
      </c>
      <c r="L87" s="260"/>
      <c r="M87" s="260"/>
      <c r="N87" s="331">
        <f t="shared" si="57"/>
        <v>0</v>
      </c>
      <c r="O87" s="260"/>
      <c r="P87" s="277" t="e">
        <f t="shared" si="53"/>
        <v>#DIV/0!</v>
      </c>
    </row>
    <row r="88" spans="1:17" s="222" customFormat="1" ht="15.6" outlineLevel="1">
      <c r="A88" s="57" t="s">
        <v>255</v>
      </c>
      <c r="B88" s="36"/>
      <c r="C88" s="46"/>
      <c r="D88" s="46" t="s">
        <v>256</v>
      </c>
      <c r="E88" s="299"/>
      <c r="F88" s="299"/>
      <c r="G88" s="300"/>
      <c r="H88" s="299"/>
      <c r="I88" s="301"/>
      <c r="J88" s="301"/>
      <c r="K88" s="301">
        <v>0</v>
      </c>
      <c r="L88" s="301">
        <v>0</v>
      </c>
      <c r="M88" s="302">
        <f>M89+M92</f>
        <v>6820</v>
      </c>
      <c r="N88" s="301">
        <f>O88-M88</f>
        <v>-1500</v>
      </c>
      <c r="O88" s="302">
        <f>O89+O92</f>
        <v>5320</v>
      </c>
      <c r="P88" s="277"/>
    </row>
    <row r="89" spans="1:17" s="222" customFormat="1" ht="15.6" outlineLevel="1">
      <c r="A89" s="224"/>
      <c r="B89" s="228">
        <v>50</v>
      </c>
      <c r="C89" s="230"/>
      <c r="D89" s="237" t="s">
        <v>98</v>
      </c>
      <c r="E89" s="42"/>
      <c r="F89" s="42"/>
      <c r="G89" s="101"/>
      <c r="H89" s="42"/>
      <c r="I89" s="260"/>
      <c r="J89" s="280"/>
      <c r="K89" s="260"/>
      <c r="L89" s="260"/>
      <c r="M89" s="303">
        <f>SUM(M90:M91)</f>
        <v>5470</v>
      </c>
      <c r="N89" s="315">
        <f t="shared" ref="N89:N96" si="62">O89-M89</f>
        <v>-1000</v>
      </c>
      <c r="O89" s="303">
        <f>SUM(O90:O91)</f>
        <v>4470</v>
      </c>
      <c r="P89" s="307"/>
      <c r="Q89" s="4"/>
    </row>
    <row r="90" spans="1:17" s="222" customFormat="1" ht="15.6" outlineLevel="1">
      <c r="A90" s="224"/>
      <c r="B90" s="228"/>
      <c r="C90" s="230">
        <v>5005</v>
      </c>
      <c r="D90" s="229" t="s">
        <v>257</v>
      </c>
      <c r="E90" s="42"/>
      <c r="F90" s="42"/>
      <c r="G90" s="101"/>
      <c r="H90" s="42"/>
      <c r="I90" s="260"/>
      <c r="J90" s="280"/>
      <c r="K90" s="260"/>
      <c r="L90" s="260"/>
      <c r="M90" s="260">
        <v>4080</v>
      </c>
      <c r="N90" s="315">
        <f t="shared" si="62"/>
        <v>-739</v>
      </c>
      <c r="O90" s="260">
        <v>3341</v>
      </c>
      <c r="P90" s="277"/>
    </row>
    <row r="91" spans="1:17" s="222" customFormat="1" ht="15.6" outlineLevel="1">
      <c r="A91" s="224"/>
      <c r="B91" s="228"/>
      <c r="C91" s="230">
        <v>506</v>
      </c>
      <c r="D91" s="229" t="s">
        <v>101</v>
      </c>
      <c r="E91" s="42"/>
      <c r="F91" s="42"/>
      <c r="G91" s="101"/>
      <c r="H91" s="42"/>
      <c r="I91" s="260"/>
      <c r="J91" s="280"/>
      <c r="K91" s="260"/>
      <c r="L91" s="260"/>
      <c r="M91" s="260">
        <v>1390</v>
      </c>
      <c r="N91" s="315">
        <f t="shared" si="62"/>
        <v>-261</v>
      </c>
      <c r="O91" s="260">
        <v>1129</v>
      </c>
      <c r="P91" s="277"/>
    </row>
    <row r="92" spans="1:17" s="222" customFormat="1" ht="15.6" outlineLevel="1">
      <c r="A92" s="224"/>
      <c r="B92" s="228">
        <v>55</v>
      </c>
      <c r="C92" s="230"/>
      <c r="D92" s="237" t="s">
        <v>6</v>
      </c>
      <c r="E92" s="42"/>
      <c r="F92" s="42"/>
      <c r="G92" s="101"/>
      <c r="H92" s="42"/>
      <c r="I92" s="260"/>
      <c r="J92" s="280"/>
      <c r="K92" s="260"/>
      <c r="L92" s="260"/>
      <c r="M92" s="303">
        <f>SUM(M93:M96)</f>
        <v>1350</v>
      </c>
      <c r="N92" s="315">
        <f t="shared" si="62"/>
        <v>-500</v>
      </c>
      <c r="O92" s="303">
        <f>SUM(O93:O96)</f>
        <v>850</v>
      </c>
      <c r="P92" s="277"/>
    </row>
    <row r="93" spans="1:17" s="222" customFormat="1" ht="15.6" outlineLevel="1">
      <c r="A93" s="224"/>
      <c r="B93" s="228"/>
      <c r="C93" s="230">
        <v>5500</v>
      </c>
      <c r="D93" s="229" t="s">
        <v>258</v>
      </c>
      <c r="E93" s="42"/>
      <c r="F93" s="42"/>
      <c r="G93" s="101"/>
      <c r="H93" s="42"/>
      <c r="I93" s="260"/>
      <c r="J93" s="280"/>
      <c r="K93" s="260"/>
      <c r="L93" s="260"/>
      <c r="M93" s="260">
        <v>290</v>
      </c>
      <c r="N93" s="315">
        <f t="shared" si="62"/>
        <v>-40</v>
      </c>
      <c r="O93" s="260">
        <v>250</v>
      </c>
      <c r="P93" s="277"/>
    </row>
    <row r="94" spans="1:17" s="222" customFormat="1" ht="15.6" outlineLevel="1">
      <c r="A94" s="224"/>
      <c r="B94" s="228"/>
      <c r="C94" s="230">
        <v>5503</v>
      </c>
      <c r="D94" s="229" t="s">
        <v>259</v>
      </c>
      <c r="E94" s="42"/>
      <c r="F94" s="42"/>
      <c r="G94" s="101"/>
      <c r="H94" s="42"/>
      <c r="I94" s="260"/>
      <c r="J94" s="280"/>
      <c r="K94" s="260"/>
      <c r="L94" s="260"/>
      <c r="M94" s="260">
        <v>0</v>
      </c>
      <c r="N94" s="315">
        <f t="shared" si="62"/>
        <v>0</v>
      </c>
      <c r="O94" s="260">
        <v>0</v>
      </c>
      <c r="P94" s="277"/>
    </row>
    <row r="95" spans="1:17" s="222" customFormat="1" ht="15.6" outlineLevel="1">
      <c r="A95" s="224"/>
      <c r="B95" s="228"/>
      <c r="C95" s="230">
        <v>5511</v>
      </c>
      <c r="D95" s="229" t="s">
        <v>248</v>
      </c>
      <c r="E95" s="42"/>
      <c r="F95" s="42"/>
      <c r="G95" s="101"/>
      <c r="H95" s="42"/>
      <c r="I95" s="260"/>
      <c r="J95" s="280"/>
      <c r="K95" s="260"/>
      <c r="L95" s="260"/>
      <c r="M95" s="260">
        <v>268</v>
      </c>
      <c r="N95" s="315">
        <f t="shared" si="62"/>
        <v>-168</v>
      </c>
      <c r="O95" s="260">
        <v>100</v>
      </c>
      <c r="P95" s="277"/>
    </row>
    <row r="96" spans="1:17" s="222" customFormat="1" ht="15.6" outlineLevel="1">
      <c r="A96" s="224"/>
      <c r="B96" s="228"/>
      <c r="C96" s="230">
        <v>5513</v>
      </c>
      <c r="D96" s="229" t="s">
        <v>110</v>
      </c>
      <c r="E96" s="42"/>
      <c r="F96" s="42"/>
      <c r="G96" s="101"/>
      <c r="H96" s="42"/>
      <c r="I96" s="260"/>
      <c r="J96" s="280"/>
      <c r="K96" s="260"/>
      <c r="L96" s="260"/>
      <c r="M96" s="260">
        <v>792</v>
      </c>
      <c r="N96" s="315">
        <f t="shared" si="62"/>
        <v>-292</v>
      </c>
      <c r="O96" s="260">
        <v>500</v>
      </c>
      <c r="P96" s="277"/>
    </row>
    <row r="97" spans="1:17" ht="15.6">
      <c r="A97" s="48" t="s">
        <v>8</v>
      </c>
      <c r="B97" s="49">
        <v>6</v>
      </c>
      <c r="C97" s="49"/>
      <c r="D97" s="50" t="s">
        <v>117</v>
      </c>
      <c r="E97" s="51">
        <v>30105</v>
      </c>
      <c r="F97" s="51">
        <v>0</v>
      </c>
      <c r="G97" s="120">
        <v>31450</v>
      </c>
      <c r="H97" s="51">
        <v>0</v>
      </c>
      <c r="I97" s="120">
        <v>55000</v>
      </c>
      <c r="J97" s="120"/>
      <c r="K97" s="120">
        <v>55000</v>
      </c>
      <c r="L97" s="120"/>
      <c r="M97" s="120">
        <v>55000</v>
      </c>
      <c r="N97" s="342">
        <f>O97-M97</f>
        <v>0</v>
      </c>
      <c r="O97" s="120">
        <v>55000</v>
      </c>
      <c r="P97" s="277">
        <f t="shared" si="53"/>
        <v>0</v>
      </c>
    </row>
    <row r="98" spans="1:17" s="4" customFormat="1" ht="15.6">
      <c r="A98" s="52"/>
      <c r="B98" s="32" t="s">
        <v>42</v>
      </c>
      <c r="C98" s="53"/>
      <c r="D98" s="54" t="s">
        <v>118</v>
      </c>
      <c r="E98" s="55">
        <f t="shared" ref="E98:J98" si="63">SUM(E99+E105)</f>
        <v>4631</v>
      </c>
      <c r="F98" s="55">
        <f t="shared" si="63"/>
        <v>3976</v>
      </c>
      <c r="G98" s="55">
        <f t="shared" si="63"/>
        <v>5441</v>
      </c>
      <c r="H98" s="55">
        <f t="shared" si="63"/>
        <v>9360.4599999999991</v>
      </c>
      <c r="I98" s="231">
        <f t="shared" si="63"/>
        <v>7613</v>
      </c>
      <c r="J98" s="231">
        <f t="shared" si="63"/>
        <v>8500.33</v>
      </c>
      <c r="K98" s="231">
        <f t="shared" ref="K98:O98" si="64">SUM(K99+K105)</f>
        <v>9759</v>
      </c>
      <c r="L98" s="231">
        <f t="shared" si="64"/>
        <v>5747.6399999999994</v>
      </c>
      <c r="M98" s="231">
        <f t="shared" ref="M98" si="65">SUM(M99+M105)</f>
        <v>9759</v>
      </c>
      <c r="N98" s="343">
        <f>O98-M98</f>
        <v>382</v>
      </c>
      <c r="O98" s="231">
        <f t="shared" si="64"/>
        <v>10141</v>
      </c>
      <c r="P98" s="277">
        <f t="shared" si="53"/>
        <v>3.9143354851931551E-2</v>
      </c>
    </row>
    <row r="99" spans="1:17" s="4" customFormat="1" ht="15.6">
      <c r="A99" s="56" t="s">
        <v>43</v>
      </c>
      <c r="B99" s="57"/>
      <c r="C99" s="36"/>
      <c r="D99" s="58" t="s">
        <v>119</v>
      </c>
      <c r="E99" s="38">
        <f t="shared" ref="E99:F99" si="66">SUM(E100+E103)</f>
        <v>831</v>
      </c>
      <c r="F99" s="38">
        <f t="shared" si="66"/>
        <v>837</v>
      </c>
      <c r="G99" s="38">
        <f>SUM(G100+G103)</f>
        <v>831</v>
      </c>
      <c r="H99" s="38">
        <f>H100+H103</f>
        <v>820.16</v>
      </c>
      <c r="I99" s="227">
        <f>SUM(I100+I103)</f>
        <v>834</v>
      </c>
      <c r="J99" s="227">
        <f t="shared" ref="J99" si="67">SUM(J100+J103)</f>
        <v>537.57999999999993</v>
      </c>
      <c r="K99" s="227">
        <f t="shared" ref="K99:O99" si="68">SUM(K100+K103)</f>
        <v>834</v>
      </c>
      <c r="L99" s="227">
        <f t="shared" si="68"/>
        <v>356.59</v>
      </c>
      <c r="M99" s="227">
        <f t="shared" ref="M99" si="69">SUM(M100+M103)</f>
        <v>834</v>
      </c>
      <c r="N99" s="339">
        <f>O99-M99</f>
        <v>0</v>
      </c>
      <c r="O99" s="227">
        <f t="shared" si="68"/>
        <v>834</v>
      </c>
      <c r="P99" s="277">
        <f t="shared" si="53"/>
        <v>0</v>
      </c>
    </row>
    <row r="100" spans="1:17" s="4" customFormat="1" ht="15.6">
      <c r="A100" s="52"/>
      <c r="B100" s="31" t="s">
        <v>120</v>
      </c>
      <c r="C100" s="59"/>
      <c r="D100" s="60" t="s">
        <v>98</v>
      </c>
      <c r="E100" s="61">
        <f t="shared" ref="E100:F100" si="70">SUM(E101:E102)</f>
        <v>639</v>
      </c>
      <c r="F100" s="129">
        <f t="shared" si="70"/>
        <v>644</v>
      </c>
      <c r="G100" s="61">
        <f>SUM(G101:G102)</f>
        <v>639</v>
      </c>
      <c r="H100" s="129">
        <v>635.16</v>
      </c>
      <c r="I100" s="61">
        <f>SUM(I101:I102)</f>
        <v>642</v>
      </c>
      <c r="J100" s="232">
        <f t="shared" ref="J100" si="71">SUM(J101:J102)</f>
        <v>537.57999999999993</v>
      </c>
      <c r="K100" s="232">
        <f t="shared" ref="K100:O100" si="72">SUM(K101:K102)</f>
        <v>642</v>
      </c>
      <c r="L100" s="232">
        <f t="shared" si="72"/>
        <v>356.59</v>
      </c>
      <c r="M100" s="232">
        <f t="shared" ref="M100" si="73">SUM(M101:M102)</f>
        <v>642</v>
      </c>
      <c r="N100" s="344">
        <f>O100-M100</f>
        <v>0</v>
      </c>
      <c r="O100" s="232">
        <f t="shared" si="72"/>
        <v>642</v>
      </c>
      <c r="P100" s="277">
        <f t="shared" si="53"/>
        <v>0</v>
      </c>
    </row>
    <row r="101" spans="1:17" s="4" customFormat="1" ht="15.6" outlineLevel="1">
      <c r="A101" s="52"/>
      <c r="B101" s="31"/>
      <c r="C101" s="43">
        <v>5002</v>
      </c>
      <c r="D101" s="62" t="s">
        <v>121</v>
      </c>
      <c r="E101" s="63">
        <v>479</v>
      </c>
      <c r="F101" s="128">
        <v>479</v>
      </c>
      <c r="G101" s="101">
        <v>479</v>
      </c>
      <c r="H101" s="128"/>
      <c r="I101" s="252">
        <v>479</v>
      </c>
      <c r="J101" s="252">
        <v>370.27</v>
      </c>
      <c r="K101" s="252">
        <v>480</v>
      </c>
      <c r="L101" s="252">
        <v>280.52999999999997</v>
      </c>
      <c r="M101" s="252">
        <v>480</v>
      </c>
      <c r="N101" s="344">
        <f t="shared" ref="N101:N104" si="74">O101-M101</f>
        <v>0</v>
      </c>
      <c r="O101" s="252">
        <v>480</v>
      </c>
      <c r="P101" s="277">
        <f t="shared" si="53"/>
        <v>0</v>
      </c>
    </row>
    <row r="102" spans="1:17" s="4" customFormat="1" ht="15.6" outlineLevel="1">
      <c r="A102" s="52"/>
      <c r="B102" s="31"/>
      <c r="C102" s="43">
        <v>506</v>
      </c>
      <c r="D102" s="62" t="s">
        <v>101</v>
      </c>
      <c r="E102" s="63">
        <v>160</v>
      </c>
      <c r="F102" s="128">
        <v>165</v>
      </c>
      <c r="G102" s="101">
        <v>160</v>
      </c>
      <c r="H102" s="128"/>
      <c r="I102" s="252">
        <v>163</v>
      </c>
      <c r="J102" s="252">
        <v>167.31</v>
      </c>
      <c r="K102" s="252">
        <v>162</v>
      </c>
      <c r="L102" s="252">
        <v>76.06</v>
      </c>
      <c r="M102" s="252">
        <v>162</v>
      </c>
      <c r="N102" s="344">
        <f t="shared" si="74"/>
        <v>0</v>
      </c>
      <c r="O102" s="252">
        <v>162</v>
      </c>
      <c r="P102" s="277">
        <f t="shared" si="53"/>
        <v>0</v>
      </c>
    </row>
    <row r="103" spans="1:17" s="4" customFormat="1" ht="15.6">
      <c r="A103" s="52"/>
      <c r="B103" s="31" t="s">
        <v>122</v>
      </c>
      <c r="C103" s="59"/>
      <c r="D103" s="60" t="s">
        <v>6</v>
      </c>
      <c r="E103" s="61">
        <f>SUM(E104)</f>
        <v>192</v>
      </c>
      <c r="F103" s="129">
        <f>SUM(F104)</f>
        <v>193</v>
      </c>
      <c r="G103" s="61">
        <f>SUM(G104)</f>
        <v>192</v>
      </c>
      <c r="H103" s="129">
        <v>185</v>
      </c>
      <c r="I103" s="61">
        <f>SUM(I104)</f>
        <v>192</v>
      </c>
      <c r="J103" s="232">
        <f t="shared" ref="J103:O103" si="75">SUM(J104)</f>
        <v>0</v>
      </c>
      <c r="K103" s="232">
        <f t="shared" si="75"/>
        <v>192</v>
      </c>
      <c r="L103" s="232">
        <f t="shared" si="75"/>
        <v>0</v>
      </c>
      <c r="M103" s="232">
        <f t="shared" si="75"/>
        <v>192</v>
      </c>
      <c r="N103" s="344">
        <f t="shared" si="74"/>
        <v>0</v>
      </c>
      <c r="O103" s="232">
        <f t="shared" si="75"/>
        <v>192</v>
      </c>
      <c r="P103" s="277">
        <f t="shared" si="53"/>
        <v>0</v>
      </c>
    </row>
    <row r="104" spans="1:17" s="4" customFormat="1" ht="15.6" outlineLevel="1">
      <c r="A104" s="52"/>
      <c r="B104" s="31"/>
      <c r="C104" s="43">
        <v>5513</v>
      </c>
      <c r="D104" s="62" t="s">
        <v>110</v>
      </c>
      <c r="E104" s="63">
        <v>192</v>
      </c>
      <c r="F104" s="128">
        <v>193</v>
      </c>
      <c r="G104" s="101">
        <v>192</v>
      </c>
      <c r="H104" s="128"/>
      <c r="I104" s="118">
        <v>192</v>
      </c>
      <c r="J104" s="252"/>
      <c r="K104" s="252">
        <v>192</v>
      </c>
      <c r="L104" s="252">
        <v>0</v>
      </c>
      <c r="M104" s="252">
        <v>192</v>
      </c>
      <c r="N104" s="344">
        <f t="shared" si="74"/>
        <v>0</v>
      </c>
      <c r="O104" s="252">
        <v>192</v>
      </c>
      <c r="P104" s="277">
        <f t="shared" si="53"/>
        <v>0</v>
      </c>
    </row>
    <row r="105" spans="1:17" s="4" customFormat="1" ht="15.6">
      <c r="A105" s="56" t="s">
        <v>44</v>
      </c>
      <c r="B105" s="57"/>
      <c r="C105" s="45"/>
      <c r="D105" s="64" t="s">
        <v>123</v>
      </c>
      <c r="E105" s="65">
        <f t="shared" ref="E105:J105" si="76">SUM(E106+E109)</f>
        <v>3800</v>
      </c>
      <c r="F105" s="65">
        <f t="shared" si="76"/>
        <v>3139</v>
      </c>
      <c r="G105" s="65">
        <f>SUM(G106+G109)</f>
        <v>4610</v>
      </c>
      <c r="H105" s="65">
        <f>H109</f>
        <v>8540.2999999999993</v>
      </c>
      <c r="I105" s="235">
        <f t="shared" si="76"/>
        <v>6779</v>
      </c>
      <c r="J105" s="235">
        <f t="shared" si="76"/>
        <v>7962.75</v>
      </c>
      <c r="K105" s="235">
        <f t="shared" ref="K105:O105" si="77">SUM(K106+K109)</f>
        <v>8925</v>
      </c>
      <c r="L105" s="235">
        <f t="shared" si="77"/>
        <v>5391.0499999999993</v>
      </c>
      <c r="M105" s="235">
        <f t="shared" ref="M105" si="78">SUM(M106+M109)</f>
        <v>8925</v>
      </c>
      <c r="N105" s="339">
        <f>O105-M105</f>
        <v>382</v>
      </c>
      <c r="O105" s="235">
        <f t="shared" si="77"/>
        <v>9307</v>
      </c>
      <c r="P105" s="277">
        <f t="shared" si="53"/>
        <v>4.280112044817927E-2</v>
      </c>
    </row>
    <row r="106" spans="1:17" s="4" customFormat="1" ht="15.6">
      <c r="A106" s="52"/>
      <c r="B106" s="31" t="s">
        <v>120</v>
      </c>
      <c r="C106" s="43"/>
      <c r="D106" s="66" t="s">
        <v>98</v>
      </c>
      <c r="E106" s="67">
        <f t="shared" ref="E106:F106" si="79">SUM(E107:E108)</f>
        <v>0</v>
      </c>
      <c r="F106" s="134">
        <f t="shared" si="79"/>
        <v>0</v>
      </c>
      <c r="G106" s="67">
        <f>SUM(G107:G108)</f>
        <v>0</v>
      </c>
      <c r="H106" s="134">
        <v>0</v>
      </c>
      <c r="I106" s="67">
        <f>SUM(I107:I108)</f>
        <v>669</v>
      </c>
      <c r="J106" s="236">
        <f t="shared" ref="J106" si="80">SUM(J107:J108)</f>
        <v>275.48</v>
      </c>
      <c r="K106" s="236">
        <f t="shared" ref="K106:O106" si="81">SUM(K107:K108)</f>
        <v>669</v>
      </c>
      <c r="L106" s="236">
        <f t="shared" si="81"/>
        <v>517.24</v>
      </c>
      <c r="M106" s="236">
        <f t="shared" ref="M106" si="82">SUM(M107:M108)</f>
        <v>669</v>
      </c>
      <c r="N106" s="334">
        <f>O106-M106</f>
        <v>0</v>
      </c>
      <c r="O106" s="236">
        <f t="shared" si="81"/>
        <v>669</v>
      </c>
      <c r="P106" s="277">
        <f t="shared" si="53"/>
        <v>0</v>
      </c>
    </row>
    <row r="107" spans="1:17" s="4" customFormat="1" ht="15.6" outlineLevel="1">
      <c r="A107" s="52"/>
      <c r="B107" s="31"/>
      <c r="C107" s="43">
        <v>5002</v>
      </c>
      <c r="D107" s="62" t="s">
        <v>121</v>
      </c>
      <c r="E107" s="63"/>
      <c r="F107" s="128">
        <v>0</v>
      </c>
      <c r="G107" s="101">
        <v>0</v>
      </c>
      <c r="H107" s="128"/>
      <c r="I107" s="252">
        <v>500</v>
      </c>
      <c r="J107" s="252">
        <v>196.12</v>
      </c>
      <c r="K107" s="252">
        <v>500</v>
      </c>
      <c r="L107" s="252">
        <v>385.56</v>
      </c>
      <c r="M107" s="252">
        <v>500</v>
      </c>
      <c r="N107" s="344">
        <f t="shared" ref="N107:N108" si="83">O107-M107</f>
        <v>0</v>
      </c>
      <c r="O107" s="252">
        <v>500</v>
      </c>
      <c r="P107" s="277">
        <f t="shared" si="53"/>
        <v>0</v>
      </c>
    </row>
    <row r="108" spans="1:17" s="4" customFormat="1" ht="15.6" outlineLevel="1">
      <c r="A108" s="52"/>
      <c r="B108" s="31"/>
      <c r="C108" s="43">
        <v>506</v>
      </c>
      <c r="D108" s="62" t="s">
        <v>124</v>
      </c>
      <c r="E108" s="63"/>
      <c r="F108" s="128">
        <v>0</v>
      </c>
      <c r="G108" s="101">
        <v>0</v>
      </c>
      <c r="H108" s="128"/>
      <c r="I108" s="252">
        <v>169</v>
      </c>
      <c r="J108" s="252">
        <v>79.36</v>
      </c>
      <c r="K108" s="252">
        <v>169</v>
      </c>
      <c r="L108" s="252">
        <v>131.68</v>
      </c>
      <c r="M108" s="252">
        <v>169</v>
      </c>
      <c r="N108" s="344">
        <f t="shared" si="83"/>
        <v>0</v>
      </c>
      <c r="O108" s="252">
        <v>169</v>
      </c>
      <c r="P108" s="277">
        <f t="shared" si="53"/>
        <v>0</v>
      </c>
    </row>
    <row r="109" spans="1:17" s="4" customFormat="1" ht="15.6">
      <c r="A109" s="52"/>
      <c r="B109" s="31" t="s">
        <v>122</v>
      </c>
      <c r="C109" s="43"/>
      <c r="D109" s="66" t="s">
        <v>6</v>
      </c>
      <c r="E109" s="67">
        <f t="shared" ref="E109:F109" si="84">SUM(E110:E112)</f>
        <v>3800</v>
      </c>
      <c r="F109" s="134">
        <f t="shared" si="84"/>
        <v>3139</v>
      </c>
      <c r="G109" s="67">
        <f>SUM(G110:G112)</f>
        <v>4610</v>
      </c>
      <c r="H109" s="134">
        <v>8540.2999999999993</v>
      </c>
      <c r="I109" s="67">
        <f>SUM(I110:I112)</f>
        <v>6110</v>
      </c>
      <c r="J109" s="236">
        <f t="shared" ref="J109" si="85">SUM(J110:J112)</f>
        <v>7687.2699999999995</v>
      </c>
      <c r="K109" s="236">
        <f t="shared" ref="K109:O109" si="86">SUM(K110:K112)</f>
        <v>8256</v>
      </c>
      <c r="L109" s="236">
        <f t="shared" si="86"/>
        <v>4873.8099999999995</v>
      </c>
      <c r="M109" s="236">
        <f t="shared" ref="M109" si="87">SUM(M110:M112)</f>
        <v>8256</v>
      </c>
      <c r="N109" s="334">
        <f>O109-M109</f>
        <v>382</v>
      </c>
      <c r="O109" s="236">
        <f t="shared" si="86"/>
        <v>8638</v>
      </c>
      <c r="P109" s="277">
        <f t="shared" si="53"/>
        <v>4.6269379844961239E-2</v>
      </c>
      <c r="Q109" s="4" t="s">
        <v>503</v>
      </c>
    </row>
    <row r="110" spans="1:17" s="4" customFormat="1" ht="15.6" outlineLevel="1">
      <c r="A110" s="52"/>
      <c r="B110" s="31"/>
      <c r="C110" s="43">
        <v>5500</v>
      </c>
      <c r="D110" s="62" t="s">
        <v>102</v>
      </c>
      <c r="E110" s="63">
        <v>0</v>
      </c>
      <c r="F110" s="128">
        <v>0</v>
      </c>
      <c r="G110" s="101">
        <v>0</v>
      </c>
      <c r="H110" s="128"/>
      <c r="I110" s="252">
        <v>0</v>
      </c>
      <c r="J110" s="252"/>
      <c r="K110" s="252">
        <v>0</v>
      </c>
      <c r="L110" s="252"/>
      <c r="M110" s="252">
        <v>0</v>
      </c>
      <c r="N110" s="315"/>
      <c r="O110" s="252">
        <v>0</v>
      </c>
      <c r="P110" s="277"/>
    </row>
    <row r="111" spans="1:17" s="4" customFormat="1" ht="15.6" outlineLevel="1">
      <c r="A111" s="52"/>
      <c r="B111" s="31"/>
      <c r="C111" s="43">
        <v>5511</v>
      </c>
      <c r="D111" s="62" t="s">
        <v>104</v>
      </c>
      <c r="E111" s="63">
        <v>2235</v>
      </c>
      <c r="F111" s="128">
        <v>1959</v>
      </c>
      <c r="G111" s="118">
        <v>2310</v>
      </c>
      <c r="H111" s="128"/>
      <c r="I111" s="257">
        <v>4600</v>
      </c>
      <c r="J111" s="252">
        <v>3374.54</v>
      </c>
      <c r="K111" s="257">
        <v>4600</v>
      </c>
      <c r="L111" s="257">
        <v>2667.07</v>
      </c>
      <c r="M111" s="257">
        <v>4600</v>
      </c>
      <c r="N111" s="315">
        <f>O111-M111</f>
        <v>382</v>
      </c>
      <c r="O111" s="257">
        <v>4982</v>
      </c>
      <c r="P111" s="277">
        <f t="shared" si="53"/>
        <v>8.3043478260869566E-2</v>
      </c>
    </row>
    <row r="112" spans="1:17" s="4" customFormat="1" ht="15.6" outlineLevel="1">
      <c r="A112" s="52"/>
      <c r="B112" s="31"/>
      <c r="C112" s="43">
        <v>5513</v>
      </c>
      <c r="D112" s="62" t="s">
        <v>110</v>
      </c>
      <c r="E112" s="63">
        <v>1565</v>
      </c>
      <c r="F112" s="128">
        <v>1180</v>
      </c>
      <c r="G112" s="118">
        <v>2300</v>
      </c>
      <c r="H112" s="128"/>
      <c r="I112" s="257">
        <v>1510</v>
      </c>
      <c r="J112" s="252">
        <v>4312.7299999999996</v>
      </c>
      <c r="K112" s="257">
        <v>3656</v>
      </c>
      <c r="L112" s="257">
        <v>2206.7399999999998</v>
      </c>
      <c r="M112" s="257">
        <v>3656</v>
      </c>
      <c r="N112" s="315"/>
      <c r="O112" s="257">
        <v>3656</v>
      </c>
      <c r="P112" s="277">
        <f t="shared" si="53"/>
        <v>0</v>
      </c>
    </row>
    <row r="113" spans="1:17" ht="15.6">
      <c r="A113" s="31"/>
      <c r="B113" s="32" t="s">
        <v>9</v>
      </c>
      <c r="C113" s="32"/>
      <c r="D113" s="33" t="s">
        <v>125</v>
      </c>
      <c r="E113" s="55">
        <f>SUM(E114+E120+E134+E139+E146+E153+E159)</f>
        <v>151467</v>
      </c>
      <c r="F113" s="55">
        <f>SUM(F114+F120+F134+F139+F146+F153+F159)</f>
        <v>172650.82</v>
      </c>
      <c r="G113" s="55">
        <f>SUM(G114+G120+G134+G139+G146+G153+G159+G164)</f>
        <v>171517</v>
      </c>
      <c r="H113" s="55">
        <f>SUM(H114+H120+H134+H139+H146+H153+H159)</f>
        <v>176920.19999999998</v>
      </c>
      <c r="I113" s="231">
        <f t="shared" ref="I113:J113" si="88">SUM(I114+I120+I134+I139+I146+I153+I159+I164)</f>
        <v>204372</v>
      </c>
      <c r="J113" s="231">
        <f t="shared" si="88"/>
        <v>156327.19999999998</v>
      </c>
      <c r="K113" s="231">
        <f t="shared" ref="K113:O113" si="89">SUM(K114+K120+K134+K139+K146+K153+K159+K164)</f>
        <v>253954</v>
      </c>
      <c r="L113" s="231">
        <f t="shared" si="89"/>
        <v>234588.37</v>
      </c>
      <c r="M113" s="231">
        <f t="shared" ref="M113" si="90">SUM(M114+M120+M134+M139+M146+M153+M159+M164)</f>
        <v>241914</v>
      </c>
      <c r="N113" s="343">
        <f>O113-M113</f>
        <v>-27655</v>
      </c>
      <c r="O113" s="231">
        <f t="shared" si="89"/>
        <v>214259</v>
      </c>
      <c r="P113" s="277">
        <f t="shared" si="53"/>
        <v>-0.15630783527725495</v>
      </c>
    </row>
    <row r="114" spans="1:17" ht="15.6">
      <c r="A114" s="56" t="s">
        <v>45</v>
      </c>
      <c r="B114" s="57"/>
      <c r="C114" s="57"/>
      <c r="D114" s="37" t="s">
        <v>126</v>
      </c>
      <c r="E114" s="38">
        <f t="shared" ref="E114:J114" si="91">SUM(E115+E118)</f>
        <v>4000</v>
      </c>
      <c r="F114" s="38">
        <f t="shared" si="91"/>
        <v>2912</v>
      </c>
      <c r="G114" s="38">
        <f>SUM(G115+G118)</f>
        <v>3110</v>
      </c>
      <c r="H114" s="38">
        <f>H115+H118</f>
        <v>2463.79</v>
      </c>
      <c r="I114" s="227">
        <f t="shared" si="91"/>
        <v>1900</v>
      </c>
      <c r="J114" s="227">
        <f t="shared" si="91"/>
        <v>3439.2</v>
      </c>
      <c r="K114" s="227">
        <f t="shared" ref="K114:O114" si="92">SUM(K115+K118)</f>
        <v>1900</v>
      </c>
      <c r="L114" s="227">
        <f t="shared" si="92"/>
        <v>2870.1</v>
      </c>
      <c r="M114" s="227">
        <f t="shared" ref="M114" si="93">SUM(M115+M118)</f>
        <v>1900</v>
      </c>
      <c r="N114" s="339">
        <f>O114-M114</f>
        <v>0</v>
      </c>
      <c r="O114" s="227">
        <f t="shared" si="92"/>
        <v>1900</v>
      </c>
      <c r="P114" s="277">
        <f t="shared" si="53"/>
        <v>0</v>
      </c>
    </row>
    <row r="115" spans="1:17" ht="15.6">
      <c r="A115" s="31"/>
      <c r="B115" s="31" t="s">
        <v>122</v>
      </c>
      <c r="C115" s="31"/>
      <c r="D115" s="60" t="s">
        <v>6</v>
      </c>
      <c r="E115" s="61">
        <f t="shared" ref="E115:F115" si="94">SUM(E116:E117)</f>
        <v>3940</v>
      </c>
      <c r="F115" s="129">
        <f t="shared" si="94"/>
        <v>2880</v>
      </c>
      <c r="G115" s="61">
        <f>SUM(G116:G117)</f>
        <v>3050</v>
      </c>
      <c r="H115" s="129">
        <v>2437.3200000000002</v>
      </c>
      <c r="I115" s="61">
        <f>SUM(I116:I117)</f>
        <v>1900</v>
      </c>
      <c r="J115" s="232">
        <f t="shared" ref="J115" si="95">SUM(J116:J117)</f>
        <v>3439.2</v>
      </c>
      <c r="K115" s="232">
        <f t="shared" ref="K115:O115" si="96">SUM(K116:K117)</f>
        <v>1900</v>
      </c>
      <c r="L115" s="232">
        <f t="shared" si="96"/>
        <v>2870.1</v>
      </c>
      <c r="M115" s="232">
        <f t="shared" ref="M115" si="97">SUM(M116:M117)</f>
        <v>1900</v>
      </c>
      <c r="N115" s="334">
        <f>O115-M115</f>
        <v>0</v>
      </c>
      <c r="O115" s="232">
        <f t="shared" si="96"/>
        <v>1900</v>
      </c>
      <c r="P115" s="277">
        <f t="shared" si="53"/>
        <v>0</v>
      </c>
    </row>
    <row r="116" spans="1:17" ht="15.6" outlineLevel="1">
      <c r="A116" s="31"/>
      <c r="B116" s="31"/>
      <c r="C116" s="52" t="s">
        <v>127</v>
      </c>
      <c r="D116" s="62" t="s">
        <v>102</v>
      </c>
      <c r="E116" s="63">
        <v>140</v>
      </c>
      <c r="F116" s="128">
        <v>9</v>
      </c>
      <c r="G116" s="99">
        <v>50</v>
      </c>
      <c r="H116" s="128"/>
      <c r="I116" s="100"/>
      <c r="J116" s="252"/>
      <c r="K116" s="244"/>
      <c r="L116" s="244"/>
      <c r="M116" s="244"/>
      <c r="N116" s="331"/>
      <c r="O116" s="244"/>
      <c r="P116" s="277"/>
    </row>
    <row r="117" spans="1:17" ht="15.6" outlineLevel="1">
      <c r="A117" s="31"/>
      <c r="B117" s="31"/>
      <c r="C117" s="52" t="s">
        <v>128</v>
      </c>
      <c r="D117" s="62" t="s">
        <v>129</v>
      </c>
      <c r="E117" s="63">
        <v>3800</v>
      </c>
      <c r="F117" s="128">
        <v>2871</v>
      </c>
      <c r="G117" s="100">
        <v>3000</v>
      </c>
      <c r="H117" s="128"/>
      <c r="I117" s="100">
        <v>1900</v>
      </c>
      <c r="J117" s="252">
        <v>3439.2</v>
      </c>
      <c r="K117" s="244">
        <v>1900</v>
      </c>
      <c r="L117" s="244">
        <v>2870.1</v>
      </c>
      <c r="M117" s="244">
        <v>1900</v>
      </c>
      <c r="N117" s="331">
        <f>O117-M117</f>
        <v>0</v>
      </c>
      <c r="O117" s="244">
        <v>1900</v>
      </c>
      <c r="P117" s="277">
        <f t="shared" si="53"/>
        <v>0</v>
      </c>
    </row>
    <row r="118" spans="1:17" ht="15.6">
      <c r="A118" s="31"/>
      <c r="B118" s="31" t="s">
        <v>130</v>
      </c>
      <c r="C118" s="31"/>
      <c r="D118" s="60" t="s">
        <v>36</v>
      </c>
      <c r="E118" s="61">
        <f t="shared" ref="E118:G118" si="98">SUM(E119)</f>
        <v>60</v>
      </c>
      <c r="F118" s="129">
        <f t="shared" si="98"/>
        <v>32</v>
      </c>
      <c r="G118" s="61">
        <f t="shared" si="98"/>
        <v>60</v>
      </c>
      <c r="H118" s="129">
        <v>26.47</v>
      </c>
      <c r="I118" s="61"/>
      <c r="J118" s="232"/>
      <c r="K118" s="232"/>
      <c r="L118" s="232"/>
      <c r="M118" s="232"/>
      <c r="N118" s="334"/>
      <c r="O118" s="232"/>
      <c r="P118" s="277"/>
    </row>
    <row r="119" spans="1:17" ht="15.6" outlineLevel="1">
      <c r="A119" s="31"/>
      <c r="B119" s="31"/>
      <c r="C119" s="52" t="s">
        <v>131</v>
      </c>
      <c r="D119" s="62" t="s">
        <v>132</v>
      </c>
      <c r="E119" s="63">
        <v>60</v>
      </c>
      <c r="F119" s="128">
        <v>32</v>
      </c>
      <c r="G119" s="99">
        <v>60</v>
      </c>
      <c r="H119" s="128"/>
      <c r="I119" s="260">
        <v>0</v>
      </c>
      <c r="J119" s="280">
        <v>0</v>
      </c>
      <c r="K119" s="260">
        <v>0</v>
      </c>
      <c r="L119" s="260"/>
      <c r="M119" s="260">
        <v>0</v>
      </c>
      <c r="N119" s="331"/>
      <c r="O119" s="260">
        <v>0</v>
      </c>
      <c r="P119" s="277"/>
    </row>
    <row r="120" spans="1:17" ht="15.6">
      <c r="A120" s="56" t="s">
        <v>46</v>
      </c>
      <c r="B120" s="57"/>
      <c r="C120" s="56"/>
      <c r="D120" s="68" t="s">
        <v>133</v>
      </c>
      <c r="E120" s="65">
        <f t="shared" ref="E120:J120" si="99">SUM(E121+E124+E132)</f>
        <v>62230</v>
      </c>
      <c r="F120" s="65">
        <f t="shared" si="99"/>
        <v>61877.82</v>
      </c>
      <c r="G120" s="65">
        <f>SUM(G121+G124+G132)</f>
        <v>66384</v>
      </c>
      <c r="H120" s="65">
        <f>H121+H124+H132</f>
        <v>72772.53</v>
      </c>
      <c r="I120" s="235">
        <f t="shared" si="99"/>
        <v>70579</v>
      </c>
      <c r="J120" s="235">
        <f t="shared" si="99"/>
        <v>70460.459999999992</v>
      </c>
      <c r="K120" s="235">
        <f t="shared" ref="K120:O120" si="100">SUM(K121+K124+K132)</f>
        <v>72484</v>
      </c>
      <c r="L120" s="235">
        <f t="shared" si="100"/>
        <v>73001.25</v>
      </c>
      <c r="M120" s="235">
        <f t="shared" ref="M120" si="101">SUM(M121+M124+M132)</f>
        <v>73629</v>
      </c>
      <c r="N120" s="339">
        <f>O120-M120</f>
        <v>2051</v>
      </c>
      <c r="O120" s="235">
        <f t="shared" si="100"/>
        <v>75680</v>
      </c>
      <c r="P120" s="277">
        <f t="shared" si="53"/>
        <v>4.409248937696595E-2</v>
      </c>
    </row>
    <row r="121" spans="1:17" ht="15.6">
      <c r="A121" s="31"/>
      <c r="B121" s="31" t="s">
        <v>120</v>
      </c>
      <c r="C121" s="52"/>
      <c r="D121" s="66" t="s">
        <v>98</v>
      </c>
      <c r="E121" s="67">
        <f t="shared" ref="E121:F121" si="102">SUM(E122:E123)</f>
        <v>42026</v>
      </c>
      <c r="F121" s="134">
        <f t="shared" si="102"/>
        <v>40646</v>
      </c>
      <c r="G121" s="67">
        <f>SUM(G122:G123)</f>
        <v>43865</v>
      </c>
      <c r="H121" s="134">
        <v>43076.89</v>
      </c>
      <c r="I121" s="67">
        <f>SUM(I122:I123)</f>
        <v>44154</v>
      </c>
      <c r="J121" s="236">
        <f t="shared" ref="J121" si="103">SUM(J122:J123)</f>
        <v>39823.14</v>
      </c>
      <c r="K121" s="236">
        <f t="shared" ref="K121:O121" si="104">SUM(K122:K123)</f>
        <v>45479</v>
      </c>
      <c r="L121" s="236">
        <f t="shared" si="104"/>
        <v>45472.55</v>
      </c>
      <c r="M121" s="236">
        <f t="shared" ref="M121" si="105">SUM(M122:M123)</f>
        <v>45479</v>
      </c>
      <c r="N121" s="334">
        <f>O121-M121</f>
        <v>2051</v>
      </c>
      <c r="O121" s="236">
        <f t="shared" si="104"/>
        <v>47530</v>
      </c>
      <c r="P121" s="277">
        <f t="shared" si="53"/>
        <v>4.5097737417269509E-2</v>
      </c>
    </row>
    <row r="122" spans="1:17" ht="15.6" outlineLevel="1">
      <c r="A122" s="31"/>
      <c r="B122" s="31"/>
      <c r="C122" s="52" t="s">
        <v>134</v>
      </c>
      <c r="D122" s="62" t="s">
        <v>121</v>
      </c>
      <c r="E122" s="63">
        <v>31269</v>
      </c>
      <c r="F122" s="128">
        <v>30250</v>
      </c>
      <c r="G122" s="100">
        <v>32785</v>
      </c>
      <c r="H122" s="128"/>
      <c r="I122" s="244">
        <v>33000</v>
      </c>
      <c r="J122" s="252">
        <v>29889.25</v>
      </c>
      <c r="K122" s="244">
        <v>33990</v>
      </c>
      <c r="L122" s="244">
        <v>34221.29</v>
      </c>
      <c r="M122" s="244">
        <v>33990</v>
      </c>
      <c r="N122" s="344">
        <f t="shared" ref="N122:N133" si="106">O122-M122</f>
        <v>1533</v>
      </c>
      <c r="O122" s="244">
        <v>35523</v>
      </c>
      <c r="P122" s="277">
        <f t="shared" si="53"/>
        <v>4.5101500441306265E-2</v>
      </c>
    </row>
    <row r="123" spans="1:17" ht="15.6" outlineLevel="1">
      <c r="A123" s="31"/>
      <c r="B123" s="31"/>
      <c r="C123" s="52" t="s">
        <v>135</v>
      </c>
      <c r="D123" s="62" t="s">
        <v>101</v>
      </c>
      <c r="E123" s="63">
        <v>10757</v>
      </c>
      <c r="F123" s="128">
        <v>10396</v>
      </c>
      <c r="G123" s="100">
        <v>11080</v>
      </c>
      <c r="H123" s="128"/>
      <c r="I123" s="244">
        <v>11154</v>
      </c>
      <c r="J123" s="252">
        <v>9933.89</v>
      </c>
      <c r="K123" s="244">
        <v>11489</v>
      </c>
      <c r="L123" s="244">
        <v>11251.26</v>
      </c>
      <c r="M123" s="244">
        <v>11489</v>
      </c>
      <c r="N123" s="344">
        <f t="shared" si="106"/>
        <v>518</v>
      </c>
      <c r="O123" s="244">
        <v>12007</v>
      </c>
      <c r="P123" s="277">
        <f t="shared" si="53"/>
        <v>4.5086604578292278E-2</v>
      </c>
    </row>
    <row r="124" spans="1:17" ht="15.6">
      <c r="A124" s="31"/>
      <c r="B124" s="31" t="s">
        <v>122</v>
      </c>
      <c r="C124" s="52"/>
      <c r="D124" s="66" t="s">
        <v>6</v>
      </c>
      <c r="E124" s="67">
        <f t="shared" ref="E124:F124" si="107">SUM(E125:E131)</f>
        <v>20004</v>
      </c>
      <c r="F124" s="134">
        <f t="shared" si="107"/>
        <v>21066.82</v>
      </c>
      <c r="G124" s="67">
        <f>SUM(G125:G131)</f>
        <v>22354</v>
      </c>
      <c r="H124" s="134">
        <v>29455.98</v>
      </c>
      <c r="I124" s="67">
        <f>SUM(I125:I131)</f>
        <v>26170</v>
      </c>
      <c r="J124" s="236">
        <f t="shared" ref="J124" si="108">SUM(J125:J131)</f>
        <v>30200.32</v>
      </c>
      <c r="K124" s="236">
        <f t="shared" ref="K124:O124" si="109">SUM(K125:K131)</f>
        <v>26750</v>
      </c>
      <c r="L124" s="236">
        <f t="shared" si="109"/>
        <v>27229.66</v>
      </c>
      <c r="M124" s="236">
        <f t="shared" ref="M124" si="110">SUM(M125:M131)</f>
        <v>27850</v>
      </c>
      <c r="N124" s="334">
        <f t="shared" si="106"/>
        <v>0</v>
      </c>
      <c r="O124" s="236">
        <f t="shared" si="109"/>
        <v>27850</v>
      </c>
      <c r="P124" s="277">
        <f t="shared" si="53"/>
        <v>4.1121495327102804E-2</v>
      </c>
    </row>
    <row r="125" spans="1:17" ht="15.6" outlineLevel="1">
      <c r="A125" s="31"/>
      <c r="B125" s="31"/>
      <c r="C125" s="52" t="s">
        <v>127</v>
      </c>
      <c r="D125" s="62" t="s">
        <v>102</v>
      </c>
      <c r="E125" s="63">
        <v>64</v>
      </c>
      <c r="F125" s="128">
        <v>6.82</v>
      </c>
      <c r="G125" s="99">
        <v>64</v>
      </c>
      <c r="H125" s="128"/>
      <c r="I125" s="244">
        <v>64</v>
      </c>
      <c r="J125" s="252">
        <v>20</v>
      </c>
      <c r="K125" s="244">
        <v>64</v>
      </c>
      <c r="L125" s="244">
        <v>35.22</v>
      </c>
      <c r="M125" s="244">
        <v>64</v>
      </c>
      <c r="N125" s="344">
        <f t="shared" si="106"/>
        <v>0</v>
      </c>
      <c r="O125" s="244">
        <v>64</v>
      </c>
      <c r="P125" s="277">
        <f t="shared" si="53"/>
        <v>0</v>
      </c>
    </row>
    <row r="126" spans="1:17" ht="15.6" outlineLevel="1">
      <c r="A126" s="31"/>
      <c r="B126" s="31"/>
      <c r="C126" s="52" t="s">
        <v>136</v>
      </c>
      <c r="D126" s="62" t="s">
        <v>109</v>
      </c>
      <c r="E126" s="63">
        <v>128</v>
      </c>
      <c r="F126" s="128">
        <v>0</v>
      </c>
      <c r="G126" s="99">
        <v>128</v>
      </c>
      <c r="H126" s="128"/>
      <c r="I126" s="244">
        <v>128</v>
      </c>
      <c r="J126" s="252">
        <v>0</v>
      </c>
      <c r="K126" s="244">
        <v>128</v>
      </c>
      <c r="L126" s="244">
        <v>90</v>
      </c>
      <c r="M126" s="244">
        <v>128</v>
      </c>
      <c r="N126" s="344">
        <f t="shared" si="106"/>
        <v>0</v>
      </c>
      <c r="O126" s="244">
        <v>128</v>
      </c>
      <c r="P126" s="277">
        <f t="shared" si="53"/>
        <v>0</v>
      </c>
    </row>
    <row r="127" spans="1:17" ht="15.6" outlineLevel="1">
      <c r="A127" s="31"/>
      <c r="B127" s="31"/>
      <c r="C127" s="52" t="s">
        <v>128</v>
      </c>
      <c r="D127" s="62" t="s">
        <v>137</v>
      </c>
      <c r="E127" s="63">
        <v>12552</v>
      </c>
      <c r="F127" s="128">
        <v>13165</v>
      </c>
      <c r="G127" s="100">
        <v>14159</v>
      </c>
      <c r="H127" s="128"/>
      <c r="I127" s="244">
        <v>19895</v>
      </c>
      <c r="J127" s="252">
        <v>23107.85</v>
      </c>
      <c r="K127" s="244">
        <v>19895</v>
      </c>
      <c r="L127" s="244">
        <v>19940.46</v>
      </c>
      <c r="M127" s="244">
        <v>19895</v>
      </c>
      <c r="N127" s="344">
        <f t="shared" si="106"/>
        <v>0</v>
      </c>
      <c r="O127" s="244">
        <v>19895</v>
      </c>
      <c r="P127" s="277">
        <f t="shared" si="53"/>
        <v>0</v>
      </c>
      <c r="Q127" s="221"/>
    </row>
    <row r="128" spans="1:17" ht="15.6" outlineLevel="1">
      <c r="A128" s="31"/>
      <c r="B128" s="31"/>
      <c r="C128" s="52" t="s">
        <v>138</v>
      </c>
      <c r="D128" s="62" t="s">
        <v>110</v>
      </c>
      <c r="E128" s="63">
        <v>5220</v>
      </c>
      <c r="F128" s="128">
        <v>5282</v>
      </c>
      <c r="G128" s="100">
        <v>5903</v>
      </c>
      <c r="H128" s="128"/>
      <c r="I128" s="244">
        <v>3067</v>
      </c>
      <c r="J128" s="252">
        <v>5027.18</v>
      </c>
      <c r="K128" s="244">
        <v>3067</v>
      </c>
      <c r="L128" s="244">
        <v>4892.6899999999996</v>
      </c>
      <c r="M128" s="244">
        <v>4500</v>
      </c>
      <c r="N128" s="344">
        <f t="shared" si="106"/>
        <v>0</v>
      </c>
      <c r="O128" s="244">
        <v>4500</v>
      </c>
      <c r="P128" s="277">
        <f t="shared" si="53"/>
        <v>0.46723182262797525</v>
      </c>
      <c r="Q128" s="221"/>
    </row>
    <row r="129" spans="1:17" s="222" customFormat="1" ht="15.6" outlineLevel="1">
      <c r="A129" s="31"/>
      <c r="B129" s="31"/>
      <c r="C129" s="52" t="s">
        <v>425</v>
      </c>
      <c r="D129" s="233" t="s">
        <v>426</v>
      </c>
      <c r="E129" s="234"/>
      <c r="F129" s="254"/>
      <c r="G129" s="244"/>
      <c r="H129" s="254"/>
      <c r="I129" s="244">
        <v>0</v>
      </c>
      <c r="J129" s="252">
        <v>491.27</v>
      </c>
      <c r="K129" s="244"/>
      <c r="L129" s="244">
        <v>270.05</v>
      </c>
      <c r="M129" s="244">
        <v>230</v>
      </c>
      <c r="N129" s="344">
        <f t="shared" si="106"/>
        <v>0</v>
      </c>
      <c r="O129" s="244">
        <v>230</v>
      </c>
      <c r="P129" s="277"/>
      <c r="Q129" s="258"/>
    </row>
    <row r="130" spans="1:17" ht="15.6" outlineLevel="1">
      <c r="A130" s="31"/>
      <c r="B130" s="31"/>
      <c r="C130" s="52" t="s">
        <v>139</v>
      </c>
      <c r="D130" s="62" t="s">
        <v>140</v>
      </c>
      <c r="E130" s="63">
        <v>1600</v>
      </c>
      <c r="F130" s="128">
        <v>1010</v>
      </c>
      <c r="G130" s="100">
        <v>1600</v>
      </c>
      <c r="H130" s="128"/>
      <c r="I130" s="244">
        <v>2696</v>
      </c>
      <c r="J130" s="252">
        <v>881.02</v>
      </c>
      <c r="K130" s="244">
        <v>2696</v>
      </c>
      <c r="L130" s="244">
        <v>1425.59</v>
      </c>
      <c r="M130" s="244">
        <v>2133</v>
      </c>
      <c r="N130" s="344">
        <f t="shared" si="106"/>
        <v>0</v>
      </c>
      <c r="O130" s="244">
        <v>2133</v>
      </c>
      <c r="P130" s="277">
        <f t="shared" si="53"/>
        <v>-0.20882789317507419</v>
      </c>
    </row>
    <row r="131" spans="1:17" ht="15.6" outlineLevel="1">
      <c r="A131" s="31"/>
      <c r="B131" s="31"/>
      <c r="C131" s="52" t="s">
        <v>141</v>
      </c>
      <c r="D131" s="62" t="s">
        <v>142</v>
      </c>
      <c r="E131" s="63">
        <v>440</v>
      </c>
      <c r="F131" s="128">
        <v>1603</v>
      </c>
      <c r="G131" s="99">
        <v>500</v>
      </c>
      <c r="H131" s="128"/>
      <c r="I131" s="244">
        <v>320</v>
      </c>
      <c r="J131" s="252">
        <v>673</v>
      </c>
      <c r="K131" s="244">
        <v>900</v>
      </c>
      <c r="L131" s="244">
        <v>575.65</v>
      </c>
      <c r="M131" s="244">
        <v>900</v>
      </c>
      <c r="N131" s="344">
        <f t="shared" si="106"/>
        <v>0</v>
      </c>
      <c r="O131" s="244">
        <v>900</v>
      </c>
      <c r="P131" s="277">
        <f t="shared" si="53"/>
        <v>0</v>
      </c>
    </row>
    <row r="132" spans="1:17" ht="15.6">
      <c r="A132" s="31"/>
      <c r="B132" s="31" t="s">
        <v>130</v>
      </c>
      <c r="C132" s="52"/>
      <c r="D132" s="66" t="s">
        <v>36</v>
      </c>
      <c r="E132" s="67">
        <f t="shared" ref="E132:G132" si="111">SUM(E133)</f>
        <v>200</v>
      </c>
      <c r="F132" s="134">
        <f t="shared" si="111"/>
        <v>165</v>
      </c>
      <c r="G132" s="67">
        <f t="shared" si="111"/>
        <v>165</v>
      </c>
      <c r="H132" s="134">
        <v>239.66</v>
      </c>
      <c r="I132" s="236">
        <f t="shared" ref="I132:O132" si="112">SUM(I133)</f>
        <v>255</v>
      </c>
      <c r="J132" s="236">
        <f t="shared" si="112"/>
        <v>437</v>
      </c>
      <c r="K132" s="236">
        <f t="shared" si="112"/>
        <v>255</v>
      </c>
      <c r="L132" s="236">
        <f t="shared" si="112"/>
        <v>299.04000000000002</v>
      </c>
      <c r="M132" s="236">
        <f t="shared" si="112"/>
        <v>300</v>
      </c>
      <c r="N132" s="334">
        <f t="shared" si="106"/>
        <v>0</v>
      </c>
      <c r="O132" s="236">
        <f t="shared" si="112"/>
        <v>300</v>
      </c>
      <c r="P132" s="277">
        <f t="shared" si="53"/>
        <v>0.17647058823529413</v>
      </c>
    </row>
    <row r="133" spans="1:17" ht="15.6" outlineLevel="1">
      <c r="A133" s="31"/>
      <c r="B133" s="31"/>
      <c r="C133" s="52" t="s">
        <v>131</v>
      </c>
      <c r="D133" s="62" t="s">
        <v>132</v>
      </c>
      <c r="E133" s="63">
        <v>200</v>
      </c>
      <c r="F133" s="128">
        <v>165</v>
      </c>
      <c r="G133" s="99">
        <v>165</v>
      </c>
      <c r="H133" s="128"/>
      <c r="I133" s="244">
        <v>255</v>
      </c>
      <c r="J133" s="252">
        <v>437</v>
      </c>
      <c r="K133" s="244">
        <v>255</v>
      </c>
      <c r="L133" s="244">
        <v>299.04000000000002</v>
      </c>
      <c r="M133" s="244">
        <v>300</v>
      </c>
      <c r="N133" s="344">
        <f t="shared" si="106"/>
        <v>0</v>
      </c>
      <c r="O133" s="244">
        <v>300</v>
      </c>
      <c r="P133" s="277">
        <f t="shared" si="53"/>
        <v>0.17647058823529413</v>
      </c>
    </row>
    <row r="134" spans="1:17" ht="15.6">
      <c r="A134" s="56" t="s">
        <v>143</v>
      </c>
      <c r="B134" s="57"/>
      <c r="C134" s="103"/>
      <c r="D134" s="104" t="s">
        <v>144</v>
      </c>
      <c r="E134" s="65">
        <f t="shared" ref="E134:J134" si="113">SUM(E135+E137)</f>
        <v>6093</v>
      </c>
      <c r="F134" s="65">
        <f t="shared" si="113"/>
        <v>1138</v>
      </c>
      <c r="G134" s="65">
        <f>SUM(G135+G137)</f>
        <v>5700</v>
      </c>
      <c r="H134" s="65">
        <f>H135+H137</f>
        <v>1753.44</v>
      </c>
      <c r="I134" s="235">
        <f t="shared" si="113"/>
        <v>6810</v>
      </c>
      <c r="J134" s="235">
        <f t="shared" si="113"/>
        <v>139.67000000000002</v>
      </c>
      <c r="K134" s="235">
        <f t="shared" ref="K134:O134" si="114">SUM(K135+K137)</f>
        <v>31343</v>
      </c>
      <c r="L134" s="235">
        <f t="shared" si="114"/>
        <v>21366.350000000002</v>
      </c>
      <c r="M134" s="235">
        <f t="shared" ref="M134" si="115">SUM(M135+M137)</f>
        <v>21000</v>
      </c>
      <c r="N134" s="339">
        <f>O134-M134</f>
        <v>0</v>
      </c>
      <c r="O134" s="235">
        <f t="shared" si="114"/>
        <v>21000</v>
      </c>
      <c r="P134" s="277">
        <f t="shared" si="53"/>
        <v>-0.32999393804039179</v>
      </c>
    </row>
    <row r="135" spans="1:17" ht="15.6">
      <c r="A135" s="31"/>
      <c r="B135" s="31" t="s">
        <v>122</v>
      </c>
      <c r="C135" s="52"/>
      <c r="D135" s="66" t="s">
        <v>6</v>
      </c>
      <c r="E135" s="67">
        <f t="shared" ref="E135:G135" si="116">SUM(E136)</f>
        <v>2800</v>
      </c>
      <c r="F135" s="134">
        <f t="shared" si="116"/>
        <v>33</v>
      </c>
      <c r="G135" s="67">
        <f t="shared" si="116"/>
        <v>2700</v>
      </c>
      <c r="H135" s="134">
        <v>1727.17</v>
      </c>
      <c r="I135" s="67">
        <f>SUM(I136)</f>
        <v>6810</v>
      </c>
      <c r="J135" s="236">
        <f t="shared" ref="J135:O135" si="117">SUM(J136)</f>
        <v>109.87</v>
      </c>
      <c r="K135" s="236">
        <f t="shared" si="117"/>
        <v>31343</v>
      </c>
      <c r="L135" s="236">
        <f t="shared" si="117"/>
        <v>21358.15</v>
      </c>
      <c r="M135" s="236">
        <f t="shared" si="117"/>
        <v>21000</v>
      </c>
      <c r="N135" s="334">
        <f>O135-M135</f>
        <v>0</v>
      </c>
      <c r="O135" s="236">
        <f t="shared" si="117"/>
        <v>21000</v>
      </c>
      <c r="P135" s="277">
        <f t="shared" si="53"/>
        <v>-0.32999393804039179</v>
      </c>
    </row>
    <row r="136" spans="1:17" ht="15.6" outlineLevel="1">
      <c r="A136" s="31"/>
      <c r="B136" s="31"/>
      <c r="C136" s="52" t="s">
        <v>145</v>
      </c>
      <c r="D136" s="62" t="s">
        <v>146</v>
      </c>
      <c r="E136" s="63">
        <v>2800</v>
      </c>
      <c r="F136" s="128">
        <v>33</v>
      </c>
      <c r="G136" s="100">
        <v>2700</v>
      </c>
      <c r="H136" s="128"/>
      <c r="I136" s="100">
        <v>6810</v>
      </c>
      <c r="J136" s="252">
        <v>109.87</v>
      </c>
      <c r="K136" s="244">
        <v>31343</v>
      </c>
      <c r="L136" s="244">
        <v>21358.15</v>
      </c>
      <c r="M136" s="244">
        <v>21000</v>
      </c>
      <c r="N136" s="344">
        <f>O136-M136</f>
        <v>0</v>
      </c>
      <c r="O136" s="244">
        <v>21000</v>
      </c>
      <c r="P136" s="277">
        <f t="shared" si="53"/>
        <v>-0.32999393804039179</v>
      </c>
    </row>
    <row r="137" spans="1:17" ht="15.6">
      <c r="A137" s="31"/>
      <c r="B137" s="31" t="s">
        <v>130</v>
      </c>
      <c r="C137" s="52"/>
      <c r="D137" s="66" t="s">
        <v>36</v>
      </c>
      <c r="E137" s="67">
        <f t="shared" ref="E137:G137" si="118">SUM(E138)</f>
        <v>3293</v>
      </c>
      <c r="F137" s="134">
        <f t="shared" si="118"/>
        <v>1105</v>
      </c>
      <c r="G137" s="67">
        <f t="shared" si="118"/>
        <v>3000</v>
      </c>
      <c r="H137" s="134">
        <v>26.27</v>
      </c>
      <c r="I137" s="262">
        <f>SUM(I138)</f>
        <v>0</v>
      </c>
      <c r="J137" s="262">
        <f t="shared" ref="J137:O137" si="119">SUM(J138)</f>
        <v>29.8</v>
      </c>
      <c r="K137" s="262">
        <f t="shared" si="119"/>
        <v>0</v>
      </c>
      <c r="L137" s="262">
        <f t="shared" si="119"/>
        <v>8.1999999999999993</v>
      </c>
      <c r="M137" s="262">
        <f t="shared" si="119"/>
        <v>0</v>
      </c>
      <c r="N137" s="334"/>
      <c r="O137" s="262">
        <f t="shared" si="119"/>
        <v>0</v>
      </c>
      <c r="P137" s="277"/>
    </row>
    <row r="138" spans="1:17" ht="15.6" outlineLevel="1">
      <c r="A138" s="31"/>
      <c r="B138" s="31"/>
      <c r="C138" s="52" t="s">
        <v>131</v>
      </c>
      <c r="D138" s="62" t="s">
        <v>132</v>
      </c>
      <c r="E138" s="63">
        <v>3293</v>
      </c>
      <c r="F138" s="128">
        <v>1105</v>
      </c>
      <c r="G138" s="100">
        <v>3000</v>
      </c>
      <c r="H138" s="128"/>
      <c r="I138" s="260">
        <v>0</v>
      </c>
      <c r="J138" s="280">
        <v>29.8</v>
      </c>
      <c r="K138" s="260"/>
      <c r="L138" s="260">
        <v>8.1999999999999993</v>
      </c>
      <c r="M138" s="260">
        <v>0</v>
      </c>
      <c r="N138" s="331"/>
      <c r="O138" s="260">
        <v>0</v>
      </c>
      <c r="P138" s="277"/>
    </row>
    <row r="139" spans="1:17" ht="15.6">
      <c r="A139" s="35" t="s">
        <v>10</v>
      </c>
      <c r="B139" s="69"/>
      <c r="C139" s="69"/>
      <c r="D139" s="37" t="s">
        <v>147</v>
      </c>
      <c r="E139" s="38">
        <f t="shared" ref="E139:J139" si="120">SUM(E140+E143)</f>
        <v>53490</v>
      </c>
      <c r="F139" s="38">
        <f t="shared" si="120"/>
        <v>86885</v>
      </c>
      <c r="G139" s="38">
        <f>SUM(G140+G143)</f>
        <v>58376</v>
      </c>
      <c r="H139" s="38">
        <f>H140+H143</f>
        <v>73134.84</v>
      </c>
      <c r="I139" s="227">
        <f t="shared" si="120"/>
        <v>87032</v>
      </c>
      <c r="J139" s="227">
        <f t="shared" si="120"/>
        <v>47914.12</v>
      </c>
      <c r="K139" s="227">
        <f t="shared" ref="K139:O139" si="121">SUM(K140+K143)</f>
        <v>95520</v>
      </c>
      <c r="L139" s="227">
        <f t="shared" si="121"/>
        <v>81538.86</v>
      </c>
      <c r="M139" s="227">
        <f t="shared" ref="M139" si="122">SUM(M140+M143)</f>
        <v>95520</v>
      </c>
      <c r="N139" s="339">
        <f>O139-M139</f>
        <v>-29506</v>
      </c>
      <c r="O139" s="227">
        <f t="shared" si="121"/>
        <v>66014</v>
      </c>
      <c r="P139" s="277">
        <f t="shared" si="53"/>
        <v>-0.30889865996649918</v>
      </c>
    </row>
    <row r="140" spans="1:17" ht="15.6">
      <c r="A140" s="9"/>
      <c r="B140" s="39">
        <v>50</v>
      </c>
      <c r="C140" s="39"/>
      <c r="D140" s="39" t="s">
        <v>98</v>
      </c>
      <c r="E140" s="61">
        <f t="shared" ref="E140:F140" si="123">SUM(E141:E142)</f>
        <v>1290</v>
      </c>
      <c r="F140" s="129">
        <f t="shared" si="123"/>
        <v>1344</v>
      </c>
      <c r="G140" s="61">
        <f>SUM(G141:G142)</f>
        <v>1376</v>
      </c>
      <c r="H140" s="129">
        <v>1150.94</v>
      </c>
      <c r="I140" s="61">
        <f>SUM(I141:I142)</f>
        <v>1378</v>
      </c>
      <c r="J140" s="232">
        <f t="shared" ref="J140" si="124">SUM(J141:J142)</f>
        <v>2338.3500000000004</v>
      </c>
      <c r="K140" s="232">
        <f t="shared" ref="K140:O140" si="125">SUM(K141:K142)</f>
        <v>2408</v>
      </c>
      <c r="L140" s="232">
        <f t="shared" si="125"/>
        <v>88.78</v>
      </c>
      <c r="M140" s="232">
        <f t="shared" ref="M140" si="126">SUM(M141:M142)</f>
        <v>0</v>
      </c>
      <c r="N140" s="334">
        <f>O140-M140</f>
        <v>0</v>
      </c>
      <c r="O140" s="232">
        <f t="shared" si="125"/>
        <v>0</v>
      </c>
      <c r="P140" s="277">
        <f t="shared" si="53"/>
        <v>-1</v>
      </c>
    </row>
    <row r="141" spans="1:17" ht="15.6" outlineLevel="1">
      <c r="A141" s="9"/>
      <c r="B141" s="39"/>
      <c r="C141" s="40">
        <v>5002</v>
      </c>
      <c r="D141" s="40" t="s">
        <v>121</v>
      </c>
      <c r="E141" s="21">
        <v>960</v>
      </c>
      <c r="F141" s="128">
        <v>996</v>
      </c>
      <c r="G141" s="100">
        <v>1027</v>
      </c>
      <c r="H141" s="128"/>
      <c r="I141" s="244">
        <v>1030</v>
      </c>
      <c r="J141" s="252">
        <v>1684.64</v>
      </c>
      <c r="K141" s="244">
        <v>1800</v>
      </c>
      <c r="L141" s="244">
        <v>0</v>
      </c>
      <c r="M141" s="244">
        <v>0</v>
      </c>
      <c r="N141" s="344">
        <f t="shared" ref="N141:N142" si="127">O141-M141</f>
        <v>0</v>
      </c>
      <c r="O141" s="244">
        <v>0</v>
      </c>
      <c r="P141" s="277">
        <f t="shared" si="53"/>
        <v>-1</v>
      </c>
      <c r="Q141" s="274" t="s">
        <v>453</v>
      </c>
    </row>
    <row r="142" spans="1:17" ht="15.6" outlineLevel="1">
      <c r="A142" s="9"/>
      <c r="B142" s="39"/>
      <c r="C142" s="40">
        <v>506</v>
      </c>
      <c r="D142" s="40" t="s">
        <v>101</v>
      </c>
      <c r="E142" s="21">
        <v>330</v>
      </c>
      <c r="F142" s="128">
        <v>348</v>
      </c>
      <c r="G142" s="99">
        <v>349</v>
      </c>
      <c r="H142" s="128"/>
      <c r="I142" s="244">
        <v>348</v>
      </c>
      <c r="J142" s="252">
        <v>653.71</v>
      </c>
      <c r="K142" s="244">
        <v>608</v>
      </c>
      <c r="L142" s="244">
        <v>88.78</v>
      </c>
      <c r="M142" s="244">
        <v>0</v>
      </c>
      <c r="N142" s="344">
        <f t="shared" si="127"/>
        <v>0</v>
      </c>
      <c r="O142" s="244">
        <v>0</v>
      </c>
      <c r="P142" s="277">
        <f t="shared" si="53"/>
        <v>-1</v>
      </c>
      <c r="Q142" s="175"/>
    </row>
    <row r="143" spans="1:17" ht="15.6">
      <c r="A143" s="9"/>
      <c r="B143" s="39">
        <v>55</v>
      </c>
      <c r="C143" s="39"/>
      <c r="D143" s="39" t="s">
        <v>6</v>
      </c>
      <c r="E143" s="8">
        <f t="shared" ref="E143:F143" si="128">SUM(E144:E145)</f>
        <v>52200</v>
      </c>
      <c r="F143" s="129">
        <f t="shared" si="128"/>
        <v>85541</v>
      </c>
      <c r="G143" s="8">
        <f>SUM(G144:G145)</f>
        <v>57000</v>
      </c>
      <c r="H143" s="129">
        <v>71983.899999999994</v>
      </c>
      <c r="I143" s="8">
        <f>SUM(I144:I145)</f>
        <v>85654</v>
      </c>
      <c r="J143" s="232">
        <f t="shared" ref="J143" si="129">SUM(J144:J145)</f>
        <v>45575.770000000004</v>
      </c>
      <c r="K143" s="223">
        <f t="shared" ref="K143:O143" si="130">SUM(K144:K145)</f>
        <v>93112</v>
      </c>
      <c r="L143" s="223">
        <f t="shared" si="130"/>
        <v>81450.080000000002</v>
      </c>
      <c r="M143" s="223">
        <f t="shared" ref="M143" si="131">SUM(M144:M145)</f>
        <v>95520</v>
      </c>
      <c r="N143" s="340">
        <f>O143-M143</f>
        <v>-29506</v>
      </c>
      <c r="O143" s="223">
        <f t="shared" si="130"/>
        <v>66014</v>
      </c>
      <c r="P143" s="277">
        <f t="shared" si="53"/>
        <v>-0.29102586132829283</v>
      </c>
      <c r="Q143" s="175"/>
    </row>
    <row r="144" spans="1:17" ht="15.6" outlineLevel="1">
      <c r="A144" s="9"/>
      <c r="B144" s="39"/>
      <c r="C144" s="40">
        <v>5512</v>
      </c>
      <c r="D144" s="40" t="s">
        <v>148</v>
      </c>
      <c r="E144" s="21">
        <v>50000</v>
      </c>
      <c r="F144" s="128">
        <v>83389</v>
      </c>
      <c r="G144" s="100">
        <v>55000</v>
      </c>
      <c r="H144" s="128"/>
      <c r="I144" s="244">
        <v>84154</v>
      </c>
      <c r="J144" s="252">
        <v>43235.93</v>
      </c>
      <c r="K144" s="244">
        <v>91612</v>
      </c>
      <c r="L144" s="244">
        <v>80070.75</v>
      </c>
      <c r="M144" s="244">
        <v>94020</v>
      </c>
      <c r="N144" s="331">
        <f>O144-M144</f>
        <v>-29506</v>
      </c>
      <c r="O144" s="244">
        <v>64514</v>
      </c>
      <c r="P144" s="277">
        <f t="shared" ref="P144:P215" si="132">(O144-K144)/K144</f>
        <v>-0.29579094441776188</v>
      </c>
      <c r="Q144" s="274" t="s">
        <v>502</v>
      </c>
    </row>
    <row r="145" spans="1:17" ht="15.6" outlineLevel="1">
      <c r="A145" s="9"/>
      <c r="B145" s="39"/>
      <c r="C145" s="40">
        <v>5513</v>
      </c>
      <c r="D145" s="40" t="s">
        <v>110</v>
      </c>
      <c r="E145" s="21">
        <v>2200</v>
      </c>
      <c r="F145" s="128">
        <v>2152</v>
      </c>
      <c r="G145" s="100">
        <v>2000</v>
      </c>
      <c r="H145" s="128"/>
      <c r="I145" s="244">
        <v>1500</v>
      </c>
      <c r="J145" s="252">
        <v>2339.84</v>
      </c>
      <c r="K145" s="244">
        <v>1500</v>
      </c>
      <c r="L145" s="244">
        <v>1379.33</v>
      </c>
      <c r="M145" s="244">
        <v>1500</v>
      </c>
      <c r="N145" s="331">
        <f>O145-M145</f>
        <v>0</v>
      </c>
      <c r="O145" s="244">
        <v>1500</v>
      </c>
      <c r="P145" s="277">
        <f t="shared" si="132"/>
        <v>0</v>
      </c>
      <c r="Q145" s="175"/>
    </row>
    <row r="146" spans="1:17" ht="15.6">
      <c r="A146" s="35" t="s">
        <v>47</v>
      </c>
      <c r="B146" s="36"/>
      <c r="C146" s="45"/>
      <c r="D146" s="68" t="s">
        <v>149</v>
      </c>
      <c r="E146" s="65">
        <f t="shared" ref="E146:J146" si="133">SUM(E147+E150)</f>
        <v>14828</v>
      </c>
      <c r="F146" s="65">
        <f t="shared" si="133"/>
        <v>14842</v>
      </c>
      <c r="G146" s="65">
        <f>SUM(G147+G150)</f>
        <v>15473</v>
      </c>
      <c r="H146" s="65">
        <f>H147+H150</f>
        <v>16419.7</v>
      </c>
      <c r="I146" s="235">
        <f t="shared" si="133"/>
        <v>25513</v>
      </c>
      <c r="J146" s="235">
        <f t="shared" si="133"/>
        <v>25155.68</v>
      </c>
      <c r="K146" s="235">
        <f t="shared" ref="K146:O146" si="134">SUM(K147+K150)</f>
        <v>27600</v>
      </c>
      <c r="L146" s="235">
        <f t="shared" si="134"/>
        <v>25387.72</v>
      </c>
      <c r="M146" s="235">
        <f t="shared" ref="M146" si="135">SUM(M147+M150)</f>
        <v>25951</v>
      </c>
      <c r="N146" s="339">
        <f>O146-M146</f>
        <v>0</v>
      </c>
      <c r="O146" s="235">
        <f t="shared" si="134"/>
        <v>25951</v>
      </c>
      <c r="P146" s="277">
        <f t="shared" si="132"/>
        <v>-5.9746376811594205E-2</v>
      </c>
      <c r="Q146" s="175"/>
    </row>
    <row r="147" spans="1:17" ht="15.6">
      <c r="A147" s="9"/>
      <c r="B147" s="39">
        <v>50</v>
      </c>
      <c r="C147" s="40"/>
      <c r="D147" s="70" t="s">
        <v>98</v>
      </c>
      <c r="E147" s="71">
        <f t="shared" ref="E147:F147" si="136">SUM(E148:E149)</f>
        <v>6627</v>
      </c>
      <c r="F147" s="134">
        <f t="shared" si="136"/>
        <v>6321</v>
      </c>
      <c r="G147" s="71">
        <f>SUM(G148:G149)</f>
        <v>6097</v>
      </c>
      <c r="H147" s="134">
        <v>8836.68</v>
      </c>
      <c r="I147" s="71">
        <f>SUM(I148:I149)</f>
        <v>10293</v>
      </c>
      <c r="J147" s="236">
        <f t="shared" ref="J147" si="137">SUM(J148:J149)</f>
        <v>11308.32</v>
      </c>
      <c r="K147" s="238">
        <f t="shared" ref="K147:O147" si="138">SUM(K148:K149)</f>
        <v>12380</v>
      </c>
      <c r="L147" s="238">
        <f t="shared" si="138"/>
        <v>10523.560000000001</v>
      </c>
      <c r="M147" s="238">
        <f t="shared" ref="M147" si="139">SUM(M148:M149)</f>
        <v>12371</v>
      </c>
      <c r="N147" s="340">
        <f>O147-M147</f>
        <v>0</v>
      </c>
      <c r="O147" s="238">
        <f t="shared" si="138"/>
        <v>12371</v>
      </c>
      <c r="P147" s="277">
        <f t="shared" si="132"/>
        <v>-7.2697899838449116E-4</v>
      </c>
      <c r="Q147" s="175"/>
    </row>
    <row r="148" spans="1:17" ht="15.6" outlineLevel="1">
      <c r="A148" s="9"/>
      <c r="B148" s="39"/>
      <c r="C148" s="40">
        <v>5002</v>
      </c>
      <c r="D148" s="40" t="s">
        <v>121</v>
      </c>
      <c r="E148" s="21">
        <v>4931</v>
      </c>
      <c r="F148" s="128">
        <v>4632</v>
      </c>
      <c r="G148" s="100">
        <v>4550</v>
      </c>
      <c r="H148" s="128"/>
      <c r="I148" s="244">
        <v>7693</v>
      </c>
      <c r="J148" s="252">
        <v>8459.25</v>
      </c>
      <c r="K148" s="244">
        <v>9000</v>
      </c>
      <c r="L148" s="244">
        <v>7976.89</v>
      </c>
      <c r="M148" s="244">
        <v>9246</v>
      </c>
      <c r="N148" s="345">
        <f t="shared" ref="N148:N152" si="140">O148-M148</f>
        <v>0</v>
      </c>
      <c r="O148" s="244">
        <v>9246</v>
      </c>
      <c r="P148" s="277">
        <f t="shared" si="132"/>
        <v>2.7333333333333334E-2</v>
      </c>
      <c r="Q148" s="175"/>
    </row>
    <row r="149" spans="1:17" ht="15.6" outlineLevel="1">
      <c r="A149" s="9"/>
      <c r="B149" s="39"/>
      <c r="C149" s="40">
        <v>506</v>
      </c>
      <c r="D149" s="40" t="s">
        <v>101</v>
      </c>
      <c r="E149" s="21">
        <v>1696</v>
      </c>
      <c r="F149" s="128">
        <v>1689</v>
      </c>
      <c r="G149" s="100">
        <v>1547</v>
      </c>
      <c r="H149" s="128"/>
      <c r="I149" s="244">
        <v>2600</v>
      </c>
      <c r="J149" s="252">
        <v>2849.07</v>
      </c>
      <c r="K149" s="244">
        <v>3380</v>
      </c>
      <c r="L149" s="244">
        <v>2546.67</v>
      </c>
      <c r="M149" s="244">
        <v>3125</v>
      </c>
      <c r="N149" s="345">
        <f t="shared" si="140"/>
        <v>0</v>
      </c>
      <c r="O149" s="244">
        <v>3125</v>
      </c>
      <c r="P149" s="277">
        <f t="shared" si="132"/>
        <v>-7.5443786982248517E-2</v>
      </c>
      <c r="Q149" s="274" t="s">
        <v>454</v>
      </c>
    </row>
    <row r="150" spans="1:17" ht="15.6">
      <c r="A150" s="9"/>
      <c r="B150" s="39">
        <v>55</v>
      </c>
      <c r="C150" s="40"/>
      <c r="D150" s="70" t="s">
        <v>6</v>
      </c>
      <c r="E150" s="71">
        <f t="shared" ref="E150:F150" si="141">SUM(E151:E152)</f>
        <v>8201</v>
      </c>
      <c r="F150" s="134">
        <f t="shared" si="141"/>
        <v>8521</v>
      </c>
      <c r="G150" s="71">
        <f>SUM(G151:G152)</f>
        <v>9376</v>
      </c>
      <c r="H150" s="134">
        <v>7583.02</v>
      </c>
      <c r="I150" s="71">
        <f>SUM(I151:I152)</f>
        <v>15220</v>
      </c>
      <c r="J150" s="236">
        <f t="shared" ref="J150" si="142">SUM(J151:J152)</f>
        <v>13847.36</v>
      </c>
      <c r="K150" s="238">
        <f t="shared" ref="K150:O150" si="143">SUM(K151:K152)</f>
        <v>15220</v>
      </c>
      <c r="L150" s="238">
        <f t="shared" si="143"/>
        <v>14864.16</v>
      </c>
      <c r="M150" s="238">
        <f t="shared" ref="M150" si="144">SUM(M151:M152)</f>
        <v>13580</v>
      </c>
      <c r="N150" s="340">
        <f t="shared" si="140"/>
        <v>0</v>
      </c>
      <c r="O150" s="238">
        <f t="shared" si="143"/>
        <v>13580</v>
      </c>
      <c r="P150" s="277">
        <f t="shared" si="132"/>
        <v>-0.10775295663600526</v>
      </c>
      <c r="Q150" s="175"/>
    </row>
    <row r="151" spans="1:17" ht="15.6" outlineLevel="1">
      <c r="A151" s="9"/>
      <c r="B151" s="39"/>
      <c r="C151" s="40">
        <v>5500</v>
      </c>
      <c r="D151" s="40" t="s">
        <v>102</v>
      </c>
      <c r="E151" s="21">
        <v>76</v>
      </c>
      <c r="F151" s="128">
        <v>31</v>
      </c>
      <c r="G151" s="99">
        <v>50</v>
      </c>
      <c r="H151" s="128"/>
      <c r="I151" s="244">
        <v>50</v>
      </c>
      <c r="J151" s="252">
        <v>50</v>
      </c>
      <c r="K151" s="244">
        <v>50</v>
      </c>
      <c r="L151" s="244">
        <v>90</v>
      </c>
      <c r="M151" s="244">
        <v>80</v>
      </c>
      <c r="N151" s="345">
        <f t="shared" si="140"/>
        <v>0</v>
      </c>
      <c r="O151" s="244">
        <v>80</v>
      </c>
      <c r="P151" s="277">
        <f t="shared" si="132"/>
        <v>0.6</v>
      </c>
    </row>
    <row r="152" spans="1:17" ht="15.6" outlineLevel="1">
      <c r="A152" s="9"/>
      <c r="B152" s="39"/>
      <c r="C152" s="40">
        <v>5513</v>
      </c>
      <c r="D152" s="40" t="s">
        <v>110</v>
      </c>
      <c r="E152" s="21">
        <v>8125</v>
      </c>
      <c r="F152" s="128">
        <v>8490</v>
      </c>
      <c r="G152" s="100">
        <v>9326</v>
      </c>
      <c r="H152" s="128"/>
      <c r="I152" s="244">
        <v>15170</v>
      </c>
      <c r="J152" s="252">
        <v>13797.36</v>
      </c>
      <c r="K152" s="244">
        <v>15170</v>
      </c>
      <c r="L152" s="244">
        <v>14774.16</v>
      </c>
      <c r="M152" s="244">
        <v>13500</v>
      </c>
      <c r="N152" s="345">
        <f t="shared" si="140"/>
        <v>0</v>
      </c>
      <c r="O152" s="244">
        <v>13500</v>
      </c>
      <c r="P152" s="277">
        <f t="shared" si="132"/>
        <v>-0.11008569545154911</v>
      </c>
    </row>
    <row r="153" spans="1:17" ht="15.6">
      <c r="A153" s="35" t="s">
        <v>49</v>
      </c>
      <c r="B153" s="36"/>
      <c r="C153" s="45"/>
      <c r="D153" s="68" t="s">
        <v>150</v>
      </c>
      <c r="E153" s="65">
        <f t="shared" ref="E153:J153" si="145">SUM(E154+E157)</f>
        <v>2762</v>
      </c>
      <c r="F153" s="65">
        <f t="shared" si="145"/>
        <v>4496</v>
      </c>
      <c r="G153" s="65">
        <f>SUM(G154+G157)</f>
        <v>3020</v>
      </c>
      <c r="H153" s="65">
        <f>H154+H157</f>
        <v>3384.8999999999996</v>
      </c>
      <c r="I153" s="235">
        <f t="shared" si="145"/>
        <v>4511</v>
      </c>
      <c r="J153" s="235">
        <f t="shared" si="145"/>
        <v>4331.6400000000003</v>
      </c>
      <c r="K153" s="235">
        <f t="shared" ref="K153:O153" si="146">SUM(K154+K157)</f>
        <v>7080</v>
      </c>
      <c r="L153" s="235">
        <f t="shared" si="146"/>
        <v>7855.86</v>
      </c>
      <c r="M153" s="235">
        <f t="shared" ref="M153" si="147">SUM(M154+M157)</f>
        <v>7314</v>
      </c>
      <c r="N153" s="339">
        <f>O153-M153</f>
        <v>-200</v>
      </c>
      <c r="O153" s="235">
        <f t="shared" si="146"/>
        <v>7114</v>
      </c>
      <c r="P153" s="277">
        <f t="shared" si="132"/>
        <v>4.80225988700565E-3</v>
      </c>
    </row>
    <row r="154" spans="1:17" ht="15.6">
      <c r="A154" s="9"/>
      <c r="B154" s="39">
        <v>50</v>
      </c>
      <c r="C154" s="40"/>
      <c r="D154" s="70" t="s">
        <v>98</v>
      </c>
      <c r="E154" s="71">
        <f t="shared" ref="E154:F154" si="148">SUM(E155:E156)</f>
        <v>2032</v>
      </c>
      <c r="F154" s="134">
        <f t="shared" si="148"/>
        <v>1766</v>
      </c>
      <c r="G154" s="71">
        <f>SUM(G155:G156)</f>
        <v>2168</v>
      </c>
      <c r="H154" s="134">
        <v>2089.4699999999998</v>
      </c>
      <c r="I154" s="71">
        <f>SUM(I155:I156)</f>
        <v>2500</v>
      </c>
      <c r="J154" s="236">
        <f t="shared" ref="J154" si="149">SUM(J155:J156)</f>
        <v>2500</v>
      </c>
      <c r="K154" s="238">
        <f t="shared" ref="K154:O154" si="150">SUM(K155:K156)</f>
        <v>2580</v>
      </c>
      <c r="L154" s="238">
        <f t="shared" si="150"/>
        <v>2697.41</v>
      </c>
      <c r="M154" s="238">
        <f t="shared" ref="M154" si="151">SUM(M155:M156)</f>
        <v>2814</v>
      </c>
      <c r="N154" s="340">
        <f>O154-M154</f>
        <v>0</v>
      </c>
      <c r="O154" s="238">
        <f t="shared" si="150"/>
        <v>2814</v>
      </c>
      <c r="P154" s="277">
        <f t="shared" si="132"/>
        <v>9.0697674418604657E-2</v>
      </c>
    </row>
    <row r="155" spans="1:17" ht="15.6" outlineLevel="1">
      <c r="A155" s="9"/>
      <c r="B155" s="39"/>
      <c r="C155" s="40">
        <v>5002</v>
      </c>
      <c r="D155" s="40" t="s">
        <v>121</v>
      </c>
      <c r="E155" s="21">
        <v>1512</v>
      </c>
      <c r="F155" s="128">
        <v>1314</v>
      </c>
      <c r="G155" s="100">
        <v>1618</v>
      </c>
      <c r="H155" s="128"/>
      <c r="I155" s="244">
        <v>1868</v>
      </c>
      <c r="J155" s="252">
        <v>1868</v>
      </c>
      <c r="K155" s="244">
        <v>1928</v>
      </c>
      <c r="L155" s="244">
        <v>2016</v>
      </c>
      <c r="M155" s="244">
        <v>2103</v>
      </c>
      <c r="N155" s="345">
        <f t="shared" ref="N155:N158" si="152">O155-M155</f>
        <v>0</v>
      </c>
      <c r="O155" s="244">
        <v>2103</v>
      </c>
      <c r="P155" s="277">
        <f t="shared" si="132"/>
        <v>9.0767634854771781E-2</v>
      </c>
    </row>
    <row r="156" spans="1:17" ht="15.6" outlineLevel="1">
      <c r="A156" s="9"/>
      <c r="B156" s="39"/>
      <c r="C156" s="40">
        <v>506</v>
      </c>
      <c r="D156" s="40" t="s">
        <v>101</v>
      </c>
      <c r="E156" s="21">
        <v>520</v>
      </c>
      <c r="F156" s="128">
        <v>452</v>
      </c>
      <c r="G156" s="99">
        <v>550</v>
      </c>
      <c r="H156" s="128"/>
      <c r="I156" s="244">
        <v>632</v>
      </c>
      <c r="J156" s="252">
        <v>632</v>
      </c>
      <c r="K156" s="244">
        <v>652</v>
      </c>
      <c r="L156" s="244">
        <v>681.41</v>
      </c>
      <c r="M156" s="244">
        <v>711</v>
      </c>
      <c r="N156" s="345">
        <f t="shared" si="152"/>
        <v>0</v>
      </c>
      <c r="O156" s="244">
        <v>711</v>
      </c>
      <c r="P156" s="277">
        <f t="shared" si="132"/>
        <v>9.0490797546012275E-2</v>
      </c>
    </row>
    <row r="157" spans="1:17" ht="15.6">
      <c r="A157" s="9"/>
      <c r="B157" s="39">
        <v>55</v>
      </c>
      <c r="C157" s="40"/>
      <c r="D157" s="70" t="s">
        <v>6</v>
      </c>
      <c r="E157" s="71">
        <f t="shared" ref="E157:G157" si="153">SUM(E158)</f>
        <v>730</v>
      </c>
      <c r="F157" s="134">
        <f t="shared" si="153"/>
        <v>2730</v>
      </c>
      <c r="G157" s="71">
        <f t="shared" si="153"/>
        <v>852</v>
      </c>
      <c r="H157" s="134">
        <v>1295.43</v>
      </c>
      <c r="I157" s="71">
        <f>SUM(I158)</f>
        <v>2011</v>
      </c>
      <c r="J157" s="236">
        <f t="shared" ref="J157:O157" si="154">SUM(J158)</f>
        <v>1831.64</v>
      </c>
      <c r="K157" s="238">
        <f t="shared" si="154"/>
        <v>4500</v>
      </c>
      <c r="L157" s="238">
        <f t="shared" si="154"/>
        <v>5158.45</v>
      </c>
      <c r="M157" s="238">
        <f t="shared" si="154"/>
        <v>4500</v>
      </c>
      <c r="N157" s="340">
        <f t="shared" si="152"/>
        <v>-200</v>
      </c>
      <c r="O157" s="238">
        <f t="shared" si="154"/>
        <v>4300</v>
      </c>
      <c r="P157" s="277">
        <f t="shared" si="132"/>
        <v>-4.4444444444444446E-2</v>
      </c>
    </row>
    <row r="158" spans="1:17" ht="15.6" outlineLevel="1">
      <c r="A158" s="9"/>
      <c r="B158" s="39"/>
      <c r="C158" s="40">
        <v>5540</v>
      </c>
      <c r="D158" s="40" t="s">
        <v>151</v>
      </c>
      <c r="E158" s="21">
        <v>730</v>
      </c>
      <c r="F158" s="128">
        <v>2730</v>
      </c>
      <c r="G158" s="99">
        <v>852</v>
      </c>
      <c r="H158" s="128"/>
      <c r="I158" s="100">
        <v>2011</v>
      </c>
      <c r="J158" s="252">
        <v>1831.64</v>
      </c>
      <c r="K158" s="244">
        <v>4500</v>
      </c>
      <c r="L158" s="244">
        <v>5158.45</v>
      </c>
      <c r="M158" s="244">
        <v>4500</v>
      </c>
      <c r="N158" s="345">
        <f t="shared" si="152"/>
        <v>-200</v>
      </c>
      <c r="O158" s="244">
        <v>4300</v>
      </c>
      <c r="P158" s="277">
        <f t="shared" si="132"/>
        <v>-4.4444444444444446E-2</v>
      </c>
    </row>
    <row r="159" spans="1:17" ht="15.6">
      <c r="A159" s="35" t="s">
        <v>11</v>
      </c>
      <c r="B159" s="69"/>
      <c r="C159" s="69"/>
      <c r="D159" s="37" t="s">
        <v>152</v>
      </c>
      <c r="E159" s="38">
        <f>SUM(E160)</f>
        <v>8064</v>
      </c>
      <c r="F159" s="38">
        <f>SUM(F160)</f>
        <v>500</v>
      </c>
      <c r="G159" s="38">
        <f>SUM(G160+G162)</f>
        <v>17854</v>
      </c>
      <c r="H159" s="38">
        <f>H160+H162</f>
        <v>6991</v>
      </c>
      <c r="I159" s="227">
        <f t="shared" ref="I159:J159" si="155">SUM(I160+I162)</f>
        <v>6427</v>
      </c>
      <c r="J159" s="227">
        <f t="shared" si="155"/>
        <v>2727</v>
      </c>
      <c r="K159" s="227">
        <f t="shared" ref="K159:O159" si="156">SUM(K160+K162)</f>
        <v>16427</v>
      </c>
      <c r="L159" s="227">
        <f t="shared" si="156"/>
        <v>21637.01</v>
      </c>
      <c r="M159" s="227">
        <f t="shared" ref="M159" si="157">SUM(M160+M162)</f>
        <v>15000</v>
      </c>
      <c r="N159" s="339">
        <f>O159-M159</f>
        <v>0</v>
      </c>
      <c r="O159" s="227">
        <f t="shared" si="156"/>
        <v>15000</v>
      </c>
      <c r="P159" s="277">
        <f t="shared" si="132"/>
        <v>-8.6869178791014787E-2</v>
      </c>
    </row>
    <row r="160" spans="1:17" ht="15.6">
      <c r="A160" s="9"/>
      <c r="B160" s="39">
        <v>45</v>
      </c>
      <c r="C160" s="39"/>
      <c r="D160" s="72" t="s">
        <v>35</v>
      </c>
      <c r="E160" s="8">
        <f>SUM(E161:E163)</f>
        <v>8064</v>
      </c>
      <c r="F160" s="129">
        <f>SUM(F161:F163)</f>
        <v>500</v>
      </c>
      <c r="G160" s="8">
        <f>SUM(G161)</f>
        <v>1800</v>
      </c>
      <c r="H160" s="129">
        <v>794</v>
      </c>
      <c r="I160" s="8">
        <f>SUM(I161)</f>
        <v>1427</v>
      </c>
      <c r="J160" s="232">
        <f t="shared" ref="J160:O160" si="158">SUM(J161)</f>
        <v>2700</v>
      </c>
      <c r="K160" s="223">
        <f t="shared" si="158"/>
        <v>1427</v>
      </c>
      <c r="L160" s="223">
        <f t="shared" si="158"/>
        <v>0</v>
      </c>
      <c r="M160" s="223">
        <f t="shared" si="158"/>
        <v>0</v>
      </c>
      <c r="N160" s="340">
        <f>O160-M160</f>
        <v>0</v>
      </c>
      <c r="O160" s="223">
        <f t="shared" si="158"/>
        <v>0</v>
      </c>
      <c r="P160" s="277">
        <f t="shared" si="132"/>
        <v>-1</v>
      </c>
    </row>
    <row r="161" spans="1:16" ht="15.6" outlineLevel="1">
      <c r="A161" s="9"/>
      <c r="B161" s="39"/>
      <c r="C161" s="40">
        <v>4520</v>
      </c>
      <c r="D161" s="73" t="s">
        <v>35</v>
      </c>
      <c r="E161" s="21"/>
      <c r="F161" s="128">
        <v>500</v>
      </c>
      <c r="G161" s="100">
        <v>1800</v>
      </c>
      <c r="H161" s="128"/>
      <c r="I161" s="252">
        <v>1427</v>
      </c>
      <c r="J161" s="252">
        <v>2700</v>
      </c>
      <c r="K161" s="252">
        <v>1427</v>
      </c>
      <c r="L161" s="252">
        <v>0</v>
      </c>
      <c r="M161" s="252">
        <v>0</v>
      </c>
      <c r="N161" s="345">
        <f t="shared" ref="N161:N163" si="159">O161-M161</f>
        <v>0</v>
      </c>
      <c r="O161" s="252">
        <v>0</v>
      </c>
      <c r="P161" s="277">
        <f t="shared" si="132"/>
        <v>-1</v>
      </c>
    </row>
    <row r="162" spans="1:16" ht="15.6">
      <c r="A162" s="9"/>
      <c r="B162" s="39">
        <v>55</v>
      </c>
      <c r="C162" s="40"/>
      <c r="D162" s="76" t="s">
        <v>6</v>
      </c>
      <c r="E162" s="71"/>
      <c r="F162" s="134"/>
      <c r="G162" s="137">
        <f>SUM(G163)</f>
        <v>16054</v>
      </c>
      <c r="H162" s="134">
        <v>6197</v>
      </c>
      <c r="I162" s="137">
        <f>SUM(I163)</f>
        <v>5000</v>
      </c>
      <c r="J162" s="253">
        <f t="shared" ref="J162:O162" si="160">SUM(J163)</f>
        <v>27</v>
      </c>
      <c r="K162" s="255">
        <f t="shared" si="160"/>
        <v>15000</v>
      </c>
      <c r="L162" s="255">
        <f t="shared" si="160"/>
        <v>21637.01</v>
      </c>
      <c r="M162" s="255">
        <f t="shared" si="160"/>
        <v>15000</v>
      </c>
      <c r="N162" s="340">
        <f t="shared" si="159"/>
        <v>0</v>
      </c>
      <c r="O162" s="255">
        <f t="shared" si="160"/>
        <v>15000</v>
      </c>
      <c r="P162" s="277">
        <f t="shared" si="132"/>
        <v>0</v>
      </c>
    </row>
    <row r="163" spans="1:16" ht="15.6" outlineLevel="1">
      <c r="A163" s="9"/>
      <c r="B163" s="39"/>
      <c r="C163" s="40">
        <v>5511</v>
      </c>
      <c r="D163" s="73" t="s">
        <v>292</v>
      </c>
      <c r="E163" s="21">
        <v>8064</v>
      </c>
      <c r="F163" s="128">
        <v>0</v>
      </c>
      <c r="G163" s="100">
        <v>16054</v>
      </c>
      <c r="H163" s="128"/>
      <c r="I163" s="100">
        <v>5000</v>
      </c>
      <c r="J163" s="252">
        <v>27</v>
      </c>
      <c r="K163" s="244">
        <v>15000</v>
      </c>
      <c r="L163" s="244">
        <v>21637.01</v>
      </c>
      <c r="M163" s="244">
        <v>15000</v>
      </c>
      <c r="N163" s="345">
        <f t="shared" si="159"/>
        <v>0</v>
      </c>
      <c r="O163" s="244">
        <v>15000</v>
      </c>
      <c r="P163" s="277">
        <f t="shared" si="132"/>
        <v>0</v>
      </c>
    </row>
    <row r="164" spans="1:16" ht="15.6">
      <c r="A164" s="35" t="s">
        <v>48</v>
      </c>
      <c r="B164" s="36"/>
      <c r="C164" s="45"/>
      <c r="D164" s="64" t="s">
        <v>386</v>
      </c>
      <c r="E164" s="138"/>
      <c r="F164" s="138"/>
      <c r="G164" s="115">
        <f t="shared" ref="G164:O164" si="161">SUM(G165)</f>
        <v>1600</v>
      </c>
      <c r="H164" s="138">
        <f>H165</f>
        <v>84.13</v>
      </c>
      <c r="I164" s="250">
        <f t="shared" si="161"/>
        <v>1600</v>
      </c>
      <c r="J164" s="250">
        <f t="shared" si="161"/>
        <v>2159.4300000000003</v>
      </c>
      <c r="K164" s="250">
        <f t="shared" si="161"/>
        <v>1600</v>
      </c>
      <c r="L164" s="250">
        <f t="shared" si="161"/>
        <v>931.22</v>
      </c>
      <c r="M164" s="250">
        <f t="shared" si="161"/>
        <v>1600</v>
      </c>
      <c r="N164" s="302">
        <f>O164-M164</f>
        <v>0</v>
      </c>
      <c r="O164" s="250">
        <f t="shared" si="161"/>
        <v>1600</v>
      </c>
      <c r="P164" s="277">
        <f t="shared" si="132"/>
        <v>0</v>
      </c>
    </row>
    <row r="165" spans="1:16" ht="15.6">
      <c r="A165" s="9"/>
      <c r="B165" s="39">
        <v>55</v>
      </c>
      <c r="C165" s="40"/>
      <c r="D165" s="76" t="s">
        <v>6</v>
      </c>
      <c r="E165" s="21"/>
      <c r="F165" s="128"/>
      <c r="G165" s="137">
        <f>SUM(G167)</f>
        <v>1600</v>
      </c>
      <c r="H165" s="128">
        <v>84.13</v>
      </c>
      <c r="I165" s="137">
        <f>SUM(I167)</f>
        <v>1600</v>
      </c>
      <c r="J165" s="253">
        <f>J166+J167</f>
        <v>2159.4300000000003</v>
      </c>
      <c r="K165" s="255">
        <f t="shared" ref="K165" si="162">SUM(K167)</f>
        <v>1600</v>
      </c>
      <c r="L165" s="255">
        <f>SUM(L166:L167)</f>
        <v>931.22</v>
      </c>
      <c r="M165" s="255">
        <f t="shared" ref="M165" si="163">SUM(M167)</f>
        <v>1600</v>
      </c>
      <c r="N165" s="303">
        <f>O165-M165</f>
        <v>0</v>
      </c>
      <c r="O165" s="255">
        <f>SUM(O166:O167)</f>
        <v>1600</v>
      </c>
      <c r="P165" s="277">
        <f t="shared" si="132"/>
        <v>0</v>
      </c>
    </row>
    <row r="166" spans="1:16" s="222" customFormat="1" ht="15.6">
      <c r="A166" s="224"/>
      <c r="B166" s="228"/>
      <c r="C166" s="229">
        <v>5500</v>
      </c>
      <c r="D166" s="239" t="s">
        <v>427</v>
      </c>
      <c r="E166" s="225"/>
      <c r="F166" s="254"/>
      <c r="G166" s="255"/>
      <c r="H166" s="254"/>
      <c r="I166" s="255">
        <v>0</v>
      </c>
      <c r="J166" s="253">
        <v>681.03</v>
      </c>
      <c r="K166" s="255"/>
      <c r="L166" s="255">
        <v>679.22</v>
      </c>
      <c r="M166" s="255"/>
      <c r="N166" s="331">
        <f t="shared" ref="N166:N167" si="164">O166-M166</f>
        <v>700</v>
      </c>
      <c r="O166" s="362">
        <v>700</v>
      </c>
      <c r="P166" s="277"/>
    </row>
    <row r="167" spans="1:16" ht="15.6" outlineLevel="1">
      <c r="A167" s="9"/>
      <c r="B167" s="39"/>
      <c r="C167" s="40">
        <v>5512</v>
      </c>
      <c r="D167" s="73" t="s">
        <v>387</v>
      </c>
      <c r="E167" s="21"/>
      <c r="F167" s="128"/>
      <c r="G167" s="100">
        <v>1600</v>
      </c>
      <c r="H167" s="128"/>
      <c r="I167" s="100">
        <v>1600</v>
      </c>
      <c r="J167" s="252">
        <v>1478.4</v>
      </c>
      <c r="K167" s="244">
        <v>1600</v>
      </c>
      <c r="L167" s="244">
        <v>252</v>
      </c>
      <c r="M167" s="244">
        <v>1600</v>
      </c>
      <c r="N167" s="331">
        <f t="shared" si="164"/>
        <v>-700</v>
      </c>
      <c r="O167" s="244">
        <v>900</v>
      </c>
      <c r="P167" s="277">
        <f t="shared" si="132"/>
        <v>-0.4375</v>
      </c>
    </row>
    <row r="168" spans="1:16" ht="15.6">
      <c r="A168" s="31"/>
      <c r="B168" s="32" t="s">
        <v>12</v>
      </c>
      <c r="C168" s="32"/>
      <c r="D168" s="33" t="s">
        <v>153</v>
      </c>
      <c r="E168" s="55">
        <f t="shared" ref="E168:M168" si="165">SUM(E169+E183+E193)</f>
        <v>20653</v>
      </c>
      <c r="F168" s="55">
        <f t="shared" si="165"/>
        <v>26119</v>
      </c>
      <c r="G168" s="55">
        <f t="shared" si="165"/>
        <v>20813</v>
      </c>
      <c r="H168" s="55">
        <f t="shared" si="165"/>
        <v>20328.060000000001</v>
      </c>
      <c r="I168" s="231">
        <f t="shared" si="165"/>
        <v>26914</v>
      </c>
      <c r="J168" s="231">
        <f t="shared" si="165"/>
        <v>34470.229999999996</v>
      </c>
      <c r="K168" s="231">
        <f t="shared" si="165"/>
        <v>29207</v>
      </c>
      <c r="L168" s="231">
        <f t="shared" si="165"/>
        <v>43377.97</v>
      </c>
      <c r="M168" s="231">
        <f t="shared" si="165"/>
        <v>41371</v>
      </c>
      <c r="N168" s="343">
        <f>O168-M168</f>
        <v>25000</v>
      </c>
      <c r="O168" s="231">
        <f>SUM(O169+O177+O183)</f>
        <v>66371</v>
      </c>
      <c r="P168" s="277">
        <f t="shared" si="132"/>
        <v>1.2724346903139658</v>
      </c>
    </row>
    <row r="169" spans="1:16" ht="15.6">
      <c r="A169" s="35" t="s">
        <v>13</v>
      </c>
      <c r="B169" s="36"/>
      <c r="C169" s="36"/>
      <c r="D169" s="37" t="s">
        <v>154</v>
      </c>
      <c r="E169" s="38">
        <f t="shared" ref="E169:J169" si="166">SUM(E170+E172)</f>
        <v>4681</v>
      </c>
      <c r="F169" s="38">
        <f t="shared" si="166"/>
        <v>4669</v>
      </c>
      <c r="G169" s="38">
        <f>SUM(G170+G172)</f>
        <v>4821</v>
      </c>
      <c r="H169" s="38">
        <f>H170+H172</f>
        <v>4945.7</v>
      </c>
      <c r="I169" s="227">
        <f t="shared" si="166"/>
        <v>5038</v>
      </c>
      <c r="J169" s="227">
        <f t="shared" si="166"/>
        <v>9038.23</v>
      </c>
      <c r="K169" s="227">
        <f t="shared" ref="K169:O169" si="167">SUM(K170+K172)</f>
        <v>6569</v>
      </c>
      <c r="L169" s="227">
        <f t="shared" si="167"/>
        <v>17956.53</v>
      </c>
      <c r="M169" s="227">
        <f t="shared" ref="M169" si="168">SUM(M170+M172)</f>
        <v>17469</v>
      </c>
      <c r="N169" s="339">
        <f>O169-M169</f>
        <v>0</v>
      </c>
      <c r="O169" s="227">
        <f t="shared" si="167"/>
        <v>17469</v>
      </c>
      <c r="P169" s="277">
        <f t="shared" si="132"/>
        <v>1.6593088750190288</v>
      </c>
    </row>
    <row r="170" spans="1:16" ht="15.6">
      <c r="A170" s="9"/>
      <c r="B170" s="39">
        <v>45</v>
      </c>
      <c r="C170" s="39"/>
      <c r="D170" s="39" t="s">
        <v>35</v>
      </c>
      <c r="E170" s="8">
        <f t="shared" ref="E170:G170" si="169">SUM(E171)</f>
        <v>2857</v>
      </c>
      <c r="F170" s="129">
        <f t="shared" si="169"/>
        <v>2857</v>
      </c>
      <c r="G170" s="8">
        <f t="shared" si="169"/>
        <v>2451</v>
      </c>
      <c r="H170" s="129">
        <v>2451</v>
      </c>
      <c r="I170" s="8">
        <f>SUM(I171)</f>
        <v>2469</v>
      </c>
      <c r="J170" s="232">
        <f t="shared" ref="J170:O170" si="170">SUM(J171)</f>
        <v>2330</v>
      </c>
      <c r="K170" s="223">
        <f t="shared" si="170"/>
        <v>2469</v>
      </c>
      <c r="L170" s="223">
        <f t="shared" si="170"/>
        <v>2320</v>
      </c>
      <c r="M170" s="223">
        <f t="shared" si="170"/>
        <v>2469</v>
      </c>
      <c r="N170" s="340">
        <f>O170-M170</f>
        <v>0</v>
      </c>
      <c r="O170" s="223">
        <f t="shared" si="170"/>
        <v>2469</v>
      </c>
      <c r="P170" s="277">
        <f t="shared" si="132"/>
        <v>0</v>
      </c>
    </row>
    <row r="171" spans="1:16" ht="15.6" outlineLevel="1">
      <c r="A171" s="9"/>
      <c r="B171" s="39"/>
      <c r="C171" s="40">
        <v>4520</v>
      </c>
      <c r="D171" s="40" t="s">
        <v>156</v>
      </c>
      <c r="E171" s="21">
        <v>2857</v>
      </c>
      <c r="F171" s="128">
        <v>2857</v>
      </c>
      <c r="G171" s="100">
        <v>2451</v>
      </c>
      <c r="H171" s="128"/>
      <c r="I171" s="100">
        <v>2469</v>
      </c>
      <c r="J171" s="252">
        <v>2330</v>
      </c>
      <c r="K171" s="244">
        <v>2469</v>
      </c>
      <c r="L171" s="244">
        <v>2320</v>
      </c>
      <c r="M171" s="244">
        <v>2469</v>
      </c>
      <c r="N171" s="331">
        <f>O171-M171</f>
        <v>0</v>
      </c>
      <c r="O171" s="244">
        <v>2469</v>
      </c>
      <c r="P171" s="277">
        <f t="shared" si="132"/>
        <v>0</v>
      </c>
    </row>
    <row r="172" spans="1:16" ht="15.6">
      <c r="A172" s="74"/>
      <c r="B172" s="70">
        <v>55</v>
      </c>
      <c r="C172" s="70"/>
      <c r="D172" s="70" t="s">
        <v>6</v>
      </c>
      <c r="E172" s="71">
        <f t="shared" ref="E172:F172" si="171">SUM(E173:E175)</f>
        <v>1824</v>
      </c>
      <c r="F172" s="134">
        <f t="shared" si="171"/>
        <v>1812</v>
      </c>
      <c r="G172" s="71">
        <f>SUM(G173:G175)</f>
        <v>2370</v>
      </c>
      <c r="H172" s="134">
        <v>2494.6999999999998</v>
      </c>
      <c r="I172" s="71">
        <f>SUM(I173:I175)</f>
        <v>2569</v>
      </c>
      <c r="J172" s="236">
        <f t="shared" ref="J172" si="172">SUM(J173:J175)</f>
        <v>6708.23</v>
      </c>
      <c r="K172" s="238">
        <f t="shared" ref="K172:L172" si="173">SUM(K173:K175)</f>
        <v>4100</v>
      </c>
      <c r="L172" s="238">
        <f t="shared" si="173"/>
        <v>15636.53</v>
      </c>
      <c r="M172" s="238">
        <f>SUM(M173:M176)</f>
        <v>15000</v>
      </c>
      <c r="N172" s="303">
        <f t="shared" ref="N172:N176" si="174">O172-M172</f>
        <v>0</v>
      </c>
      <c r="O172" s="238">
        <f>SUM(O173:O176)</f>
        <v>15000</v>
      </c>
      <c r="P172" s="277">
        <f t="shared" si="132"/>
        <v>2.6585365853658538</v>
      </c>
    </row>
    <row r="173" spans="1:16" ht="15.6" outlineLevel="1">
      <c r="A173" s="74"/>
      <c r="B173" s="70"/>
      <c r="C173" s="40">
        <v>5504</v>
      </c>
      <c r="D173" s="40" t="s">
        <v>109</v>
      </c>
      <c r="E173" s="21">
        <v>64</v>
      </c>
      <c r="F173" s="128">
        <v>0</v>
      </c>
      <c r="G173" s="99">
        <v>0</v>
      </c>
      <c r="H173" s="128"/>
      <c r="I173" s="260">
        <v>0</v>
      </c>
      <c r="J173" s="280"/>
      <c r="K173" s="260">
        <v>0</v>
      </c>
      <c r="L173" s="260"/>
      <c r="M173" s="260">
        <v>0</v>
      </c>
      <c r="N173" s="331">
        <f t="shared" si="174"/>
        <v>0</v>
      </c>
      <c r="O173" s="260">
        <v>0</v>
      </c>
      <c r="P173" s="277"/>
    </row>
    <row r="174" spans="1:16" ht="15.6" outlineLevel="1">
      <c r="A174" s="74"/>
      <c r="B174" s="70"/>
      <c r="C174" s="40">
        <v>5512</v>
      </c>
      <c r="D174" s="40" t="s">
        <v>146</v>
      </c>
      <c r="E174" s="21">
        <v>1660</v>
      </c>
      <c r="F174" s="128">
        <v>1812</v>
      </c>
      <c r="G174" s="100">
        <v>2270</v>
      </c>
      <c r="H174" s="128"/>
      <c r="I174" s="244">
        <v>2469</v>
      </c>
      <c r="J174" s="252">
        <v>6663.23</v>
      </c>
      <c r="K174" s="244">
        <v>4000</v>
      </c>
      <c r="L174" s="244">
        <v>15636.53</v>
      </c>
      <c r="M174" s="244">
        <v>4000</v>
      </c>
      <c r="N174" s="331">
        <f t="shared" si="174"/>
        <v>0</v>
      </c>
      <c r="O174" s="244">
        <v>4000</v>
      </c>
      <c r="P174" s="277">
        <f t="shared" si="132"/>
        <v>0</v>
      </c>
    </row>
    <row r="175" spans="1:16" ht="15.6" outlineLevel="1">
      <c r="A175" s="74"/>
      <c r="B175" s="70"/>
      <c r="C175" s="40">
        <v>5515</v>
      </c>
      <c r="D175" s="40" t="s">
        <v>157</v>
      </c>
      <c r="E175" s="21">
        <v>100</v>
      </c>
      <c r="F175" s="128">
        <v>0</v>
      </c>
      <c r="G175" s="99">
        <v>100</v>
      </c>
      <c r="H175" s="128"/>
      <c r="I175" s="244">
        <v>100</v>
      </c>
      <c r="J175" s="252">
        <v>45</v>
      </c>
      <c r="K175" s="244">
        <v>100</v>
      </c>
      <c r="L175" s="244">
        <v>0</v>
      </c>
      <c r="M175" s="244">
        <v>0</v>
      </c>
      <c r="N175" s="331">
        <f t="shared" si="174"/>
        <v>0</v>
      </c>
      <c r="O175" s="244">
        <v>0</v>
      </c>
      <c r="P175" s="277">
        <f t="shared" si="132"/>
        <v>-1</v>
      </c>
    </row>
    <row r="176" spans="1:16" s="222" customFormat="1" ht="15.6" outlineLevel="1">
      <c r="A176" s="240"/>
      <c r="B176" s="237"/>
      <c r="C176" s="229">
        <v>5540</v>
      </c>
      <c r="D176" s="229" t="s">
        <v>446</v>
      </c>
      <c r="E176" s="225"/>
      <c r="F176" s="254"/>
      <c r="G176" s="243"/>
      <c r="H176" s="254"/>
      <c r="I176" s="244">
        <v>0</v>
      </c>
      <c r="J176" s="252">
        <v>0</v>
      </c>
      <c r="K176" s="244">
        <v>0</v>
      </c>
      <c r="L176" s="244"/>
      <c r="M176" s="244">
        <v>11000</v>
      </c>
      <c r="N176" s="331">
        <f t="shared" si="174"/>
        <v>0</v>
      </c>
      <c r="O176" s="244">
        <v>11000</v>
      </c>
      <c r="P176" s="277">
        <v>1</v>
      </c>
    </row>
    <row r="177" spans="1:17" s="222" customFormat="1" ht="15.6" outlineLevel="1">
      <c r="A177" s="35" t="s">
        <v>500</v>
      </c>
      <c r="B177" s="36"/>
      <c r="C177" s="36"/>
      <c r="D177" s="37" t="s">
        <v>501</v>
      </c>
      <c r="E177" s="227">
        <f t="shared" ref="E177:O177" si="175">SUM(E178+E181)</f>
        <v>14572</v>
      </c>
      <c r="F177" s="227">
        <f t="shared" si="175"/>
        <v>15032</v>
      </c>
      <c r="G177" s="227">
        <f>SUM(G178+G181)</f>
        <v>15267</v>
      </c>
      <c r="H177" s="227">
        <f>H178+H181</f>
        <v>15382.36</v>
      </c>
      <c r="I177" s="227">
        <f t="shared" si="175"/>
        <v>20856</v>
      </c>
      <c r="J177" s="227">
        <f t="shared" si="175"/>
        <v>23816.949999999997</v>
      </c>
      <c r="K177" s="227"/>
      <c r="L177" s="227"/>
      <c r="M177" s="227">
        <v>0</v>
      </c>
      <c r="N177" s="339">
        <f>O177-M177</f>
        <v>44702</v>
      </c>
      <c r="O177" s="227">
        <f t="shared" si="175"/>
        <v>44702</v>
      </c>
      <c r="P177" s="277"/>
      <c r="Q177" s="173"/>
    </row>
    <row r="178" spans="1:17" s="222" customFormat="1" ht="15.6" outlineLevel="1">
      <c r="A178" s="224"/>
      <c r="B178" s="228">
        <v>50</v>
      </c>
      <c r="C178" s="228"/>
      <c r="D178" s="72" t="s">
        <v>98</v>
      </c>
      <c r="E178" s="223">
        <f t="shared" ref="E178:F178" si="176">SUM(E179:E180)</f>
        <v>10615</v>
      </c>
      <c r="F178" s="129">
        <f t="shared" si="176"/>
        <v>10397</v>
      </c>
      <c r="G178" s="223">
        <f>SUM(G179:G180)</f>
        <v>11267</v>
      </c>
      <c r="H178" s="129">
        <v>11389.76</v>
      </c>
      <c r="I178" s="223">
        <f>SUM(I179:I180)</f>
        <v>16056</v>
      </c>
      <c r="J178" s="232">
        <f t="shared" ref="J178" si="177">SUM(J179:J180)</f>
        <v>17231.71</v>
      </c>
      <c r="K178" s="223"/>
      <c r="L178" s="223"/>
      <c r="M178" s="223"/>
      <c r="N178" s="334">
        <f t="shared" ref="N178:N182" si="178">O178-M178</f>
        <v>17702</v>
      </c>
      <c r="O178" s="223">
        <f t="shared" ref="O178" si="179">SUM(O179:O180)</f>
        <v>17702</v>
      </c>
      <c r="P178" s="277"/>
    </row>
    <row r="179" spans="1:17" s="222" customFormat="1" ht="15.6" outlineLevel="1">
      <c r="A179" s="224"/>
      <c r="B179" s="228"/>
      <c r="C179" s="229">
        <v>5002</v>
      </c>
      <c r="D179" s="239" t="s">
        <v>121</v>
      </c>
      <c r="E179" s="225">
        <v>7898</v>
      </c>
      <c r="F179" s="254">
        <v>7717</v>
      </c>
      <c r="G179" s="244">
        <v>8408</v>
      </c>
      <c r="H179" s="254"/>
      <c r="I179" s="244">
        <v>12000</v>
      </c>
      <c r="J179" s="252">
        <v>12902.62</v>
      </c>
      <c r="K179" s="244"/>
      <c r="L179" s="244"/>
      <c r="M179" s="244"/>
      <c r="N179" s="344">
        <f t="shared" si="178"/>
        <v>13230</v>
      </c>
      <c r="O179" s="244">
        <v>13230</v>
      </c>
      <c r="P179" s="277"/>
    </row>
    <row r="180" spans="1:17" s="222" customFormat="1" ht="15.6" outlineLevel="1">
      <c r="A180" s="224"/>
      <c r="B180" s="228"/>
      <c r="C180" s="229">
        <v>506</v>
      </c>
      <c r="D180" s="239" t="s">
        <v>101</v>
      </c>
      <c r="E180" s="225">
        <v>2717</v>
      </c>
      <c r="F180" s="254">
        <v>2680</v>
      </c>
      <c r="G180" s="244">
        <v>2859</v>
      </c>
      <c r="H180" s="254"/>
      <c r="I180" s="244">
        <v>4056</v>
      </c>
      <c r="J180" s="252">
        <v>4329.09</v>
      </c>
      <c r="K180" s="244"/>
      <c r="L180" s="244"/>
      <c r="M180" s="244"/>
      <c r="N180" s="344">
        <f t="shared" si="178"/>
        <v>4472</v>
      </c>
      <c r="O180" s="244">
        <v>4472</v>
      </c>
      <c r="P180" s="277"/>
    </row>
    <row r="181" spans="1:17" s="222" customFormat="1" ht="15.6" outlineLevel="1">
      <c r="A181" s="224"/>
      <c r="B181" s="228">
        <v>55</v>
      </c>
      <c r="C181" s="228"/>
      <c r="D181" s="72" t="s">
        <v>6</v>
      </c>
      <c r="E181" s="223">
        <f>SUM(E182:E182)</f>
        <v>3957</v>
      </c>
      <c r="F181" s="129">
        <f>SUM(F182:F182)</f>
        <v>4635</v>
      </c>
      <c r="G181" s="223">
        <f>SUM(G182:G182)</f>
        <v>4000</v>
      </c>
      <c r="H181" s="129">
        <v>3992.6</v>
      </c>
      <c r="I181" s="223">
        <f>SUM(I182:I182)</f>
        <v>4800</v>
      </c>
      <c r="J181" s="232">
        <f>SUM(J182:J182)</f>
        <v>6585.24</v>
      </c>
      <c r="K181" s="223"/>
      <c r="L181" s="223"/>
      <c r="M181" s="223"/>
      <c r="N181" s="334">
        <f t="shared" si="178"/>
        <v>27000</v>
      </c>
      <c r="O181" s="223">
        <f>SUM(O182:O182)</f>
        <v>27000</v>
      </c>
      <c r="P181" s="277"/>
    </row>
    <row r="182" spans="1:17" s="222" customFormat="1" ht="15.6" outlineLevel="1">
      <c r="A182" s="224"/>
      <c r="B182" s="228"/>
      <c r="C182" s="229">
        <v>5512</v>
      </c>
      <c r="D182" s="239" t="s">
        <v>159</v>
      </c>
      <c r="E182" s="225">
        <v>3957</v>
      </c>
      <c r="F182" s="254">
        <v>4635</v>
      </c>
      <c r="G182" s="244">
        <v>4000</v>
      </c>
      <c r="H182" s="254"/>
      <c r="I182" s="244">
        <v>4800</v>
      </c>
      <c r="J182" s="252">
        <v>6585.24</v>
      </c>
      <c r="K182" s="244"/>
      <c r="L182" s="244"/>
      <c r="M182" s="244"/>
      <c r="N182" s="344">
        <f t="shared" si="178"/>
        <v>27000</v>
      </c>
      <c r="O182" s="244">
        <v>27000</v>
      </c>
      <c r="P182" s="277"/>
    </row>
    <row r="183" spans="1:17" ht="15.6">
      <c r="A183" s="35" t="s">
        <v>14</v>
      </c>
      <c r="B183" s="36"/>
      <c r="C183" s="36"/>
      <c r="D183" s="37" t="s">
        <v>158</v>
      </c>
      <c r="E183" s="38">
        <f t="shared" ref="E183:J183" si="180">SUM(E184+E187)</f>
        <v>15972</v>
      </c>
      <c r="F183" s="38">
        <f t="shared" si="180"/>
        <v>20750</v>
      </c>
      <c r="G183" s="38">
        <f>SUM(G184+G187)</f>
        <v>15992</v>
      </c>
      <c r="H183" s="38">
        <f>H184+H187</f>
        <v>15382.36</v>
      </c>
      <c r="I183" s="227">
        <f t="shared" si="180"/>
        <v>21876</v>
      </c>
      <c r="J183" s="227">
        <f t="shared" si="180"/>
        <v>25432</v>
      </c>
      <c r="K183" s="326">
        <f t="shared" ref="K183:O183" si="181">SUM(K184+K187)</f>
        <v>22638</v>
      </c>
      <c r="L183" s="326">
        <f t="shared" si="181"/>
        <v>25421.439999999999</v>
      </c>
      <c r="M183" s="227">
        <f t="shared" ref="M183" si="182">SUM(M184+M187)</f>
        <v>23902</v>
      </c>
      <c r="N183" s="339">
        <f>O183-M183</f>
        <v>-19702</v>
      </c>
      <c r="O183" s="227">
        <f t="shared" si="181"/>
        <v>4200</v>
      </c>
      <c r="P183" s="277">
        <f t="shared" si="132"/>
        <v>-0.8144712430426716</v>
      </c>
    </row>
    <row r="184" spans="1:17" ht="15.6">
      <c r="A184" s="9"/>
      <c r="B184" s="39">
        <v>50</v>
      </c>
      <c r="C184" s="39"/>
      <c r="D184" s="72" t="s">
        <v>98</v>
      </c>
      <c r="E184" s="8">
        <f t="shared" ref="E184:F184" si="183">SUM(E185:E186)</f>
        <v>10615</v>
      </c>
      <c r="F184" s="129">
        <f t="shared" si="183"/>
        <v>10397</v>
      </c>
      <c r="G184" s="8">
        <f>SUM(G185:G186)</f>
        <v>11267</v>
      </c>
      <c r="H184" s="129">
        <v>11389.76</v>
      </c>
      <c r="I184" s="8">
        <f>SUM(I185:I186)</f>
        <v>16056</v>
      </c>
      <c r="J184" s="232">
        <f t="shared" ref="J184" si="184">SUM(J185:J186)</f>
        <v>17231.71</v>
      </c>
      <c r="K184" s="327">
        <f t="shared" ref="K184:O184" si="185">SUM(K185:K186)</f>
        <v>16538</v>
      </c>
      <c r="L184" s="327">
        <f t="shared" si="185"/>
        <v>17318.16</v>
      </c>
      <c r="M184" s="223">
        <f t="shared" ref="M184" si="186">SUM(M185:M186)</f>
        <v>17702</v>
      </c>
      <c r="N184" s="340">
        <f>O184-M184</f>
        <v>-17702</v>
      </c>
      <c r="O184" s="223">
        <f t="shared" si="185"/>
        <v>0</v>
      </c>
      <c r="P184" s="277">
        <f t="shared" si="132"/>
        <v>-1</v>
      </c>
    </row>
    <row r="185" spans="1:17" ht="15.6" outlineLevel="1">
      <c r="A185" s="9"/>
      <c r="B185" s="39"/>
      <c r="C185" s="40">
        <v>5002</v>
      </c>
      <c r="D185" s="73" t="s">
        <v>121</v>
      </c>
      <c r="E185" s="21">
        <v>7898</v>
      </c>
      <c r="F185" s="128">
        <v>7717</v>
      </c>
      <c r="G185" s="100">
        <v>8408</v>
      </c>
      <c r="H185" s="128"/>
      <c r="I185" s="244">
        <v>12000</v>
      </c>
      <c r="J185" s="252">
        <v>12902.62</v>
      </c>
      <c r="K185" s="324">
        <v>12360</v>
      </c>
      <c r="L185" s="324">
        <v>12794.68</v>
      </c>
      <c r="M185" s="244">
        <v>13230</v>
      </c>
      <c r="N185" s="331">
        <f>O185-M185</f>
        <v>-13230</v>
      </c>
      <c r="O185" s="244">
        <v>0</v>
      </c>
      <c r="P185" s="277">
        <f t="shared" si="132"/>
        <v>-1</v>
      </c>
    </row>
    <row r="186" spans="1:17" ht="15.6" outlineLevel="1">
      <c r="A186" s="9"/>
      <c r="B186" s="39"/>
      <c r="C186" s="40">
        <v>506</v>
      </c>
      <c r="D186" s="73" t="s">
        <v>101</v>
      </c>
      <c r="E186" s="21">
        <v>2717</v>
      </c>
      <c r="F186" s="128">
        <v>2680</v>
      </c>
      <c r="G186" s="100">
        <v>2859</v>
      </c>
      <c r="H186" s="128"/>
      <c r="I186" s="244">
        <v>4056</v>
      </c>
      <c r="J186" s="252">
        <v>4329.09</v>
      </c>
      <c r="K186" s="324">
        <v>4178</v>
      </c>
      <c r="L186" s="324">
        <v>4523.4799999999996</v>
      </c>
      <c r="M186" s="244">
        <v>4472</v>
      </c>
      <c r="N186" s="331">
        <f t="shared" ref="N186:N192" si="187">O186-M186</f>
        <v>-4472</v>
      </c>
      <c r="O186" s="244">
        <v>0</v>
      </c>
      <c r="P186" s="277">
        <f t="shared" si="132"/>
        <v>-1</v>
      </c>
    </row>
    <row r="187" spans="1:17" ht="15.6">
      <c r="A187" s="9"/>
      <c r="B187" s="39">
        <v>55</v>
      </c>
      <c r="C187" s="39"/>
      <c r="D187" s="72" t="s">
        <v>6</v>
      </c>
      <c r="E187" s="8">
        <f>SUM(E188:E192)</f>
        <v>5357</v>
      </c>
      <c r="F187" s="129">
        <f>SUM(F188:F192)</f>
        <v>10353</v>
      </c>
      <c r="G187" s="8">
        <f>SUM(G188:G192)</f>
        <v>4725</v>
      </c>
      <c r="H187" s="129">
        <v>3992.6</v>
      </c>
      <c r="I187" s="8">
        <f>SUM(I188:I192)</f>
        <v>5820</v>
      </c>
      <c r="J187" s="232">
        <f>SUM(J188:J192)</f>
        <v>8200.2899999999991</v>
      </c>
      <c r="K187" s="327">
        <f>SUM(K188:K192)</f>
        <v>6100</v>
      </c>
      <c r="L187" s="327">
        <f>SUM(L188:L192)</f>
        <v>8103.2799999999988</v>
      </c>
      <c r="M187" s="223">
        <f>SUM(M188:M192)</f>
        <v>6200</v>
      </c>
      <c r="N187" s="331">
        <f t="shared" si="187"/>
        <v>-2000</v>
      </c>
      <c r="O187" s="223">
        <f>SUM(O188:O192)</f>
        <v>4200</v>
      </c>
      <c r="P187" s="277">
        <f t="shared" si="132"/>
        <v>-0.31147540983606559</v>
      </c>
    </row>
    <row r="188" spans="1:17" ht="16.5" customHeight="1" outlineLevel="1">
      <c r="A188" s="9"/>
      <c r="B188" s="39"/>
      <c r="C188" s="40">
        <v>5512</v>
      </c>
      <c r="D188" s="73" t="s">
        <v>159</v>
      </c>
      <c r="E188" s="21">
        <v>3957</v>
      </c>
      <c r="F188" s="128">
        <v>4635</v>
      </c>
      <c r="G188" s="100">
        <v>4000</v>
      </c>
      <c r="H188" s="128"/>
      <c r="I188" s="244">
        <v>4800</v>
      </c>
      <c r="J188" s="252">
        <v>6585.24</v>
      </c>
      <c r="K188" s="324">
        <v>4800</v>
      </c>
      <c r="L188" s="324">
        <v>5075.49</v>
      </c>
      <c r="M188" s="244">
        <v>4800</v>
      </c>
      <c r="N188" s="331">
        <f t="shared" si="187"/>
        <v>-2000</v>
      </c>
      <c r="O188" s="244">
        <v>2800</v>
      </c>
      <c r="P188" s="277">
        <f t="shared" si="132"/>
        <v>-0.41666666666666669</v>
      </c>
    </row>
    <row r="189" spans="1:17" s="222" customFormat="1" ht="16.5" customHeight="1" outlineLevel="1">
      <c r="A189" s="224"/>
      <c r="B189" s="228"/>
      <c r="C189" s="229">
        <v>5513</v>
      </c>
      <c r="D189" s="229" t="s">
        <v>110</v>
      </c>
      <c r="E189" s="225"/>
      <c r="F189" s="254"/>
      <c r="G189" s="244"/>
      <c r="H189" s="254"/>
      <c r="I189" s="244">
        <v>0</v>
      </c>
      <c r="J189" s="252">
        <v>0</v>
      </c>
      <c r="K189" s="324">
        <v>0</v>
      </c>
      <c r="L189" s="324">
        <v>0</v>
      </c>
      <c r="M189" s="244">
        <v>0</v>
      </c>
      <c r="N189" s="331">
        <f t="shared" si="187"/>
        <v>0</v>
      </c>
      <c r="O189" s="244">
        <v>0</v>
      </c>
      <c r="P189" s="277"/>
    </row>
    <row r="190" spans="1:17" ht="15.6" outlineLevel="1">
      <c r="A190" s="9"/>
      <c r="B190" s="39"/>
      <c r="C190" s="40">
        <v>5515</v>
      </c>
      <c r="D190" s="73" t="s">
        <v>157</v>
      </c>
      <c r="E190" s="21">
        <v>700</v>
      </c>
      <c r="F190" s="128">
        <v>2859</v>
      </c>
      <c r="G190" s="99">
        <v>725</v>
      </c>
      <c r="H190" s="128"/>
      <c r="I190" s="244">
        <v>700</v>
      </c>
      <c r="J190" s="252">
        <v>1505.07</v>
      </c>
      <c r="K190" s="324">
        <v>700</v>
      </c>
      <c r="L190" s="324">
        <v>2892.81</v>
      </c>
      <c r="M190" s="244">
        <v>1000</v>
      </c>
      <c r="N190" s="331">
        <f t="shared" si="187"/>
        <v>0</v>
      </c>
      <c r="O190" s="244">
        <v>1000</v>
      </c>
      <c r="P190" s="277">
        <f t="shared" si="132"/>
        <v>0.42857142857142855</v>
      </c>
    </row>
    <row r="191" spans="1:17" s="222" customFormat="1" ht="15.6" outlineLevel="1">
      <c r="A191" s="224"/>
      <c r="B191" s="228"/>
      <c r="C191" s="229">
        <v>5522</v>
      </c>
      <c r="D191" s="239" t="s">
        <v>218</v>
      </c>
      <c r="E191" s="225"/>
      <c r="F191" s="254"/>
      <c r="G191" s="243"/>
      <c r="H191" s="254"/>
      <c r="I191" s="260">
        <v>0</v>
      </c>
      <c r="J191" s="280">
        <v>109.98</v>
      </c>
      <c r="K191" s="324">
        <v>100</v>
      </c>
      <c r="L191" s="324">
        <v>0</v>
      </c>
      <c r="M191" s="244">
        <v>100</v>
      </c>
      <c r="N191" s="331">
        <f t="shared" si="187"/>
        <v>0</v>
      </c>
      <c r="O191" s="244">
        <v>100</v>
      </c>
      <c r="P191" s="277">
        <f t="shared" si="132"/>
        <v>0</v>
      </c>
    </row>
    <row r="192" spans="1:17" ht="17.25" customHeight="1" outlineLevel="1">
      <c r="A192" s="9"/>
      <c r="B192" s="39"/>
      <c r="C192" s="40">
        <v>5523</v>
      </c>
      <c r="D192" s="62" t="s">
        <v>142</v>
      </c>
      <c r="E192" s="21">
        <v>700</v>
      </c>
      <c r="F192" s="128">
        <v>2859</v>
      </c>
      <c r="G192" s="99">
        <v>0</v>
      </c>
      <c r="H192" s="128"/>
      <c r="I192" s="244">
        <v>320</v>
      </c>
      <c r="J192" s="252"/>
      <c r="K192" s="324">
        <v>500</v>
      </c>
      <c r="L192" s="324">
        <v>134.97999999999999</v>
      </c>
      <c r="M192" s="244">
        <v>300</v>
      </c>
      <c r="N192" s="331">
        <f t="shared" si="187"/>
        <v>0</v>
      </c>
      <c r="O192" s="244">
        <v>300</v>
      </c>
      <c r="P192" s="277">
        <f t="shared" si="132"/>
        <v>-0.4</v>
      </c>
    </row>
    <row r="193" spans="1:17" ht="0.75" hidden="1" customHeight="1">
      <c r="A193" s="35" t="s">
        <v>160</v>
      </c>
      <c r="B193" s="36"/>
      <c r="C193" s="45"/>
      <c r="D193" s="98" t="s">
        <v>246</v>
      </c>
      <c r="E193" s="65">
        <f>SUM(E196)</f>
        <v>0</v>
      </c>
      <c r="F193" s="65">
        <f>SUM(F196)</f>
        <v>700</v>
      </c>
      <c r="G193" s="65">
        <f>SUM(G196)</f>
        <v>0</v>
      </c>
      <c r="H193" s="65"/>
      <c r="I193" s="65"/>
      <c r="J193" s="236"/>
      <c r="K193" s="235"/>
      <c r="L193" s="235"/>
      <c r="M193" s="235"/>
      <c r="N193" s="339"/>
      <c r="O193" s="235"/>
      <c r="P193" s="277" t="e">
        <f t="shared" si="132"/>
        <v>#DIV/0!</v>
      </c>
    </row>
    <row r="194" spans="1:17" s="222" customFormat="1" ht="28.5" hidden="1" customHeight="1">
      <c r="A194" s="35"/>
      <c r="B194" s="36"/>
      <c r="C194" s="45"/>
      <c r="D194" s="98"/>
      <c r="E194" s="235"/>
      <c r="F194" s="235"/>
      <c r="G194" s="235"/>
      <c r="H194" s="235"/>
      <c r="I194" s="235"/>
      <c r="J194" s="236"/>
      <c r="K194" s="235"/>
      <c r="L194" s="235"/>
      <c r="M194" s="235"/>
      <c r="N194" s="339"/>
      <c r="O194" s="235"/>
      <c r="P194" s="277"/>
    </row>
    <row r="195" spans="1:17" s="222" customFormat="1" ht="0.75" hidden="1" customHeight="1">
      <c r="A195" s="35"/>
      <c r="B195" s="36"/>
      <c r="C195" s="45"/>
      <c r="D195" s="98"/>
      <c r="E195" s="235"/>
      <c r="F195" s="235"/>
      <c r="G195" s="235"/>
      <c r="H195" s="235"/>
      <c r="I195" s="235"/>
      <c r="J195" s="236"/>
      <c r="K195" s="235"/>
      <c r="L195" s="235"/>
      <c r="M195" s="235"/>
      <c r="N195" s="339"/>
      <c r="O195" s="235"/>
      <c r="P195" s="277"/>
    </row>
    <row r="196" spans="1:17" ht="15.75" hidden="1" customHeight="1">
      <c r="A196" s="9"/>
      <c r="B196" s="39">
        <v>45</v>
      </c>
      <c r="C196" s="40"/>
      <c r="D196" s="76" t="s">
        <v>244</v>
      </c>
      <c r="E196" s="71">
        <f t="shared" ref="E196:F196" si="188">SUM(E197)</f>
        <v>0</v>
      </c>
      <c r="F196" s="134">
        <f t="shared" si="188"/>
        <v>700</v>
      </c>
      <c r="G196" s="105">
        <v>0</v>
      </c>
      <c r="H196" s="134">
        <v>0</v>
      </c>
      <c r="I196" s="105"/>
      <c r="J196" s="197"/>
      <c r="K196" s="246"/>
      <c r="L196" s="246"/>
      <c r="M196" s="246"/>
      <c r="N196" s="303"/>
      <c r="O196" s="246"/>
      <c r="P196" s="277"/>
    </row>
    <row r="197" spans="1:17" ht="15.75" hidden="1" customHeight="1" outlineLevel="1">
      <c r="A197" s="9"/>
      <c r="B197" s="39"/>
      <c r="C197" s="40">
        <v>4500</v>
      </c>
      <c r="D197" s="73" t="s">
        <v>245</v>
      </c>
      <c r="E197" s="21">
        <v>0</v>
      </c>
      <c r="F197" s="128">
        <v>700</v>
      </c>
      <c r="G197" s="99">
        <v>0</v>
      </c>
      <c r="H197" s="128"/>
      <c r="I197" s="100"/>
      <c r="J197" s="252"/>
      <c r="K197" s="244"/>
      <c r="L197" s="244"/>
      <c r="M197" s="244"/>
      <c r="N197" s="331"/>
      <c r="O197" s="244"/>
      <c r="P197" s="277"/>
    </row>
    <row r="198" spans="1:17" ht="15.6" collapsed="1">
      <c r="A198" s="31"/>
      <c r="B198" s="32" t="s">
        <v>15</v>
      </c>
      <c r="C198" s="32"/>
      <c r="D198" s="53" t="s">
        <v>455</v>
      </c>
      <c r="E198" s="55">
        <f>SUM(E199+E202)</f>
        <v>45633</v>
      </c>
      <c r="F198" s="55">
        <f>SUM(F199+F202)</f>
        <v>45712</v>
      </c>
      <c r="G198" s="55">
        <f>SUM(G199+G202)</f>
        <v>40643</v>
      </c>
      <c r="H198" s="55">
        <f>SUM(H199+H202)</f>
        <v>38472.94</v>
      </c>
      <c r="I198" s="231">
        <f t="shared" ref="I198:J198" si="189">SUM(I199+I202)</f>
        <v>55350</v>
      </c>
      <c r="J198" s="231">
        <f t="shared" si="189"/>
        <v>52330.310000000005</v>
      </c>
      <c r="K198" s="231">
        <f t="shared" ref="K198:O198" si="190">SUM(K199+K202)</f>
        <v>59245</v>
      </c>
      <c r="L198" s="231">
        <f t="shared" si="190"/>
        <v>60587.15</v>
      </c>
      <c r="M198" s="231">
        <f t="shared" ref="M198" si="191">SUM(M199+M202)</f>
        <v>63004</v>
      </c>
      <c r="N198" s="343">
        <f t="shared" ref="N198:N203" si="192">O198-M198</f>
        <v>0</v>
      </c>
      <c r="O198" s="231">
        <f t="shared" si="190"/>
        <v>63004</v>
      </c>
      <c r="P198" s="277">
        <f t="shared" si="132"/>
        <v>6.3448392269389822E-2</v>
      </c>
      <c r="Q198">
        <f>O198*100/O43</f>
        <v>3.3231184695637497</v>
      </c>
    </row>
    <row r="199" spans="1:17" ht="15.6">
      <c r="A199" s="35" t="s">
        <v>16</v>
      </c>
      <c r="B199" s="36"/>
      <c r="C199" s="36"/>
      <c r="D199" s="37" t="s">
        <v>161</v>
      </c>
      <c r="E199" s="38">
        <f t="shared" ref="E199:O200" si="193">SUM(E200)</f>
        <v>3520</v>
      </c>
      <c r="F199" s="38">
        <f t="shared" si="193"/>
        <v>3704</v>
      </c>
      <c r="G199" s="38">
        <f t="shared" si="193"/>
        <v>4460</v>
      </c>
      <c r="H199" s="38">
        <f>H200</f>
        <v>3264.7</v>
      </c>
      <c r="I199" s="227">
        <f t="shared" si="193"/>
        <v>4460</v>
      </c>
      <c r="J199" s="227">
        <f t="shared" si="193"/>
        <v>3916.08</v>
      </c>
      <c r="K199" s="227">
        <f t="shared" si="193"/>
        <v>4460</v>
      </c>
      <c r="L199" s="227">
        <f t="shared" si="193"/>
        <v>5752.07</v>
      </c>
      <c r="M199" s="227">
        <f t="shared" si="193"/>
        <v>5500</v>
      </c>
      <c r="N199" s="339">
        <f t="shared" si="192"/>
        <v>0</v>
      </c>
      <c r="O199" s="227">
        <f t="shared" si="193"/>
        <v>5500</v>
      </c>
      <c r="P199" s="277">
        <f t="shared" si="132"/>
        <v>0.23318385650224216</v>
      </c>
    </row>
    <row r="200" spans="1:17" ht="15.6">
      <c r="A200" s="9"/>
      <c r="B200" s="39">
        <v>55</v>
      </c>
      <c r="C200" s="39"/>
      <c r="D200" s="72" t="s">
        <v>6</v>
      </c>
      <c r="E200" s="8">
        <f t="shared" si="193"/>
        <v>3520</v>
      </c>
      <c r="F200" s="129">
        <f t="shared" si="193"/>
        <v>3704</v>
      </c>
      <c r="G200" s="8">
        <f t="shared" si="193"/>
        <v>4460</v>
      </c>
      <c r="H200" s="129">
        <v>3264.7</v>
      </c>
      <c r="I200" s="8">
        <f>SUM(I201)</f>
        <v>4460</v>
      </c>
      <c r="J200" s="232">
        <f t="shared" si="193"/>
        <v>3916.08</v>
      </c>
      <c r="K200" s="223">
        <f t="shared" si="193"/>
        <v>4460</v>
      </c>
      <c r="L200" s="223">
        <f t="shared" si="193"/>
        <v>5752.07</v>
      </c>
      <c r="M200" s="223">
        <f t="shared" si="193"/>
        <v>5500</v>
      </c>
      <c r="N200" s="340">
        <f t="shared" si="192"/>
        <v>0</v>
      </c>
      <c r="O200" s="223">
        <f t="shared" si="193"/>
        <v>5500</v>
      </c>
      <c r="P200" s="277">
        <f t="shared" si="132"/>
        <v>0.23318385650224216</v>
      </c>
    </row>
    <row r="201" spans="1:17" ht="15.6" outlineLevel="1">
      <c r="A201" s="9"/>
      <c r="B201" s="39"/>
      <c r="C201" s="40">
        <v>5512</v>
      </c>
      <c r="D201" s="73" t="s">
        <v>159</v>
      </c>
      <c r="E201" s="21">
        <v>3520</v>
      </c>
      <c r="F201" s="128">
        <v>3704</v>
      </c>
      <c r="G201" s="100">
        <v>4460</v>
      </c>
      <c r="H201" s="128"/>
      <c r="I201" s="100">
        <v>4460</v>
      </c>
      <c r="J201" s="252">
        <v>3916.08</v>
      </c>
      <c r="K201" s="244">
        <v>4460</v>
      </c>
      <c r="L201" s="244">
        <v>5752.07</v>
      </c>
      <c r="M201" s="244">
        <v>5500</v>
      </c>
      <c r="N201" s="340">
        <f t="shared" si="192"/>
        <v>0</v>
      </c>
      <c r="O201" s="244">
        <v>5500</v>
      </c>
      <c r="P201" s="277">
        <f t="shared" si="132"/>
        <v>0.23318385650224216</v>
      </c>
    </row>
    <row r="202" spans="1:17" ht="15.6">
      <c r="A202" s="35" t="s">
        <v>51</v>
      </c>
      <c r="B202" s="36"/>
      <c r="C202" s="36"/>
      <c r="D202" s="106" t="s">
        <v>247</v>
      </c>
      <c r="E202" s="38">
        <f t="shared" ref="E202:J202" si="194">SUM(E203+E206)</f>
        <v>42113</v>
      </c>
      <c r="F202" s="38">
        <f t="shared" si="194"/>
        <v>42008</v>
      </c>
      <c r="G202" s="38">
        <f>SUM(G203+G206)</f>
        <v>36183</v>
      </c>
      <c r="H202" s="38">
        <f>H203+H206</f>
        <v>35208.240000000005</v>
      </c>
      <c r="I202" s="227">
        <f t="shared" si="194"/>
        <v>50890</v>
      </c>
      <c r="J202" s="227">
        <f t="shared" si="194"/>
        <v>48414.23</v>
      </c>
      <c r="K202" s="227">
        <f t="shared" ref="K202:O202" si="195">SUM(K203+K206)</f>
        <v>54785</v>
      </c>
      <c r="L202" s="227">
        <f t="shared" si="195"/>
        <v>54835.08</v>
      </c>
      <c r="M202" s="227">
        <f t="shared" ref="M202" si="196">SUM(M203+M206)</f>
        <v>57504</v>
      </c>
      <c r="N202" s="339">
        <f t="shared" si="192"/>
        <v>0</v>
      </c>
      <c r="O202" s="227">
        <f t="shared" si="195"/>
        <v>57504</v>
      </c>
      <c r="P202" s="277">
        <f t="shared" si="132"/>
        <v>4.9630373277356941E-2</v>
      </c>
    </row>
    <row r="203" spans="1:17" ht="15.6">
      <c r="A203" s="9"/>
      <c r="B203" s="39">
        <v>50</v>
      </c>
      <c r="C203" s="39"/>
      <c r="D203" s="72" t="s">
        <v>98</v>
      </c>
      <c r="E203" s="8">
        <f t="shared" ref="E203:F203" si="197">SUM(E204:E205)</f>
        <v>26560</v>
      </c>
      <c r="F203" s="129">
        <f t="shared" si="197"/>
        <v>27395</v>
      </c>
      <c r="G203" s="8">
        <f>SUM(G204:G205)</f>
        <v>28708</v>
      </c>
      <c r="H203" s="129">
        <v>28279.24</v>
      </c>
      <c r="I203" s="8">
        <f>SUM(I204:I205)</f>
        <v>32085</v>
      </c>
      <c r="J203" s="232">
        <f t="shared" ref="J203" si="198">SUM(J204:J205)</f>
        <v>32523.7</v>
      </c>
      <c r="K203" s="223">
        <f t="shared" ref="K203:O203" si="199">SUM(K204:K205)</f>
        <v>34820</v>
      </c>
      <c r="L203" s="223">
        <f t="shared" si="199"/>
        <v>35129.86</v>
      </c>
      <c r="M203" s="223">
        <f t="shared" ref="M203" si="200">SUM(M204:M205)</f>
        <v>37839</v>
      </c>
      <c r="N203" s="340">
        <f t="shared" si="192"/>
        <v>0</v>
      </c>
      <c r="O203" s="223">
        <f t="shared" si="199"/>
        <v>37839</v>
      </c>
      <c r="P203" s="277">
        <f t="shared" si="132"/>
        <v>8.6703044227455492E-2</v>
      </c>
      <c r="Q203" s="175"/>
    </row>
    <row r="204" spans="1:17" ht="15.6" outlineLevel="1">
      <c r="A204" s="9"/>
      <c r="B204" s="39"/>
      <c r="C204" s="40">
        <v>5002</v>
      </c>
      <c r="D204" s="73" t="s">
        <v>121</v>
      </c>
      <c r="E204" s="21">
        <v>19762</v>
      </c>
      <c r="F204" s="128">
        <v>20245</v>
      </c>
      <c r="G204" s="100">
        <v>21424</v>
      </c>
      <c r="H204" s="128"/>
      <c r="I204" s="244">
        <v>23980</v>
      </c>
      <c r="J204" s="252">
        <v>24409.040000000001</v>
      </c>
      <c r="K204" s="244">
        <v>26024</v>
      </c>
      <c r="L204" s="244">
        <v>26161.15</v>
      </c>
      <c r="M204" s="244">
        <v>28280</v>
      </c>
      <c r="N204" s="345">
        <f t="shared" ref="N204:N213" si="201">O204-M204</f>
        <v>0</v>
      </c>
      <c r="O204" s="244">
        <v>28280</v>
      </c>
      <c r="P204" s="277">
        <f t="shared" si="132"/>
        <v>8.6689209960036887E-2</v>
      </c>
      <c r="Q204" s="175"/>
    </row>
    <row r="205" spans="1:17" ht="15.6" outlineLevel="1">
      <c r="A205" s="9"/>
      <c r="B205" s="39"/>
      <c r="C205" s="40">
        <v>506</v>
      </c>
      <c r="D205" s="73" t="s">
        <v>101</v>
      </c>
      <c r="E205" s="21">
        <v>6798</v>
      </c>
      <c r="F205" s="128">
        <v>7150</v>
      </c>
      <c r="G205" s="100">
        <v>7284</v>
      </c>
      <c r="H205" s="128"/>
      <c r="I205" s="244">
        <v>8105</v>
      </c>
      <c r="J205" s="252">
        <v>8114.66</v>
      </c>
      <c r="K205" s="244">
        <v>8796</v>
      </c>
      <c r="L205" s="244">
        <v>8968.7099999999991</v>
      </c>
      <c r="M205" s="244">
        <v>9559</v>
      </c>
      <c r="N205" s="345">
        <f t="shared" si="201"/>
        <v>0</v>
      </c>
      <c r="O205" s="244">
        <v>9559</v>
      </c>
      <c r="P205" s="277">
        <f t="shared" si="132"/>
        <v>8.674397453387904E-2</v>
      </c>
      <c r="Q205" s="175"/>
    </row>
    <row r="206" spans="1:17" ht="15.6">
      <c r="A206" s="9"/>
      <c r="B206" s="39">
        <v>55</v>
      </c>
      <c r="C206" s="39"/>
      <c r="D206" s="72" t="s">
        <v>6</v>
      </c>
      <c r="E206" s="8">
        <f>SUM(E207:E212)</f>
        <v>15553</v>
      </c>
      <c r="F206" s="129">
        <f>SUM(F207:F212)</f>
        <v>14613</v>
      </c>
      <c r="G206" s="8">
        <f>SUM(G207:G212)</f>
        <v>7475</v>
      </c>
      <c r="H206" s="129">
        <v>6929</v>
      </c>
      <c r="I206" s="8">
        <f>SUM(I207:I213)</f>
        <v>18805</v>
      </c>
      <c r="J206" s="232">
        <f t="shared" ref="J206" si="202">SUM(J207:J213)</f>
        <v>15890.53</v>
      </c>
      <c r="K206" s="223">
        <f t="shared" ref="K206:O206" si="203">SUM(K207:K213)</f>
        <v>19965</v>
      </c>
      <c r="L206" s="223">
        <f t="shared" si="203"/>
        <v>19705.219999999998</v>
      </c>
      <c r="M206" s="223">
        <f t="shared" ref="M206" si="204">SUM(M207:M213)</f>
        <v>19665</v>
      </c>
      <c r="N206" s="340">
        <f t="shared" si="201"/>
        <v>0</v>
      </c>
      <c r="O206" s="223">
        <f t="shared" si="203"/>
        <v>19665</v>
      </c>
      <c r="P206" s="277">
        <f t="shared" si="132"/>
        <v>-1.5026296018031555E-2</v>
      </c>
    </row>
    <row r="207" spans="1:17" ht="15.6" outlineLevel="1">
      <c r="A207" s="9"/>
      <c r="B207" s="39"/>
      <c r="C207" s="40">
        <v>5500</v>
      </c>
      <c r="D207" s="73" t="s">
        <v>102</v>
      </c>
      <c r="E207" s="21">
        <v>15</v>
      </c>
      <c r="F207" s="128">
        <v>16</v>
      </c>
      <c r="G207" s="99">
        <v>15</v>
      </c>
      <c r="H207" s="128"/>
      <c r="I207" s="244">
        <v>20</v>
      </c>
      <c r="J207" s="252">
        <v>50.81</v>
      </c>
      <c r="K207" s="244">
        <v>20</v>
      </c>
      <c r="L207" s="244">
        <v>0</v>
      </c>
      <c r="M207" s="244">
        <v>20</v>
      </c>
      <c r="N207" s="345">
        <f t="shared" si="201"/>
        <v>0</v>
      </c>
      <c r="O207" s="244">
        <v>20</v>
      </c>
      <c r="P207" s="277">
        <f t="shared" si="132"/>
        <v>0</v>
      </c>
    </row>
    <row r="208" spans="1:17" ht="15.6" outlineLevel="1">
      <c r="A208" s="9"/>
      <c r="B208" s="39"/>
      <c r="C208" s="40">
        <v>5511</v>
      </c>
      <c r="D208" s="73" t="s">
        <v>162</v>
      </c>
      <c r="E208" s="21">
        <v>1190</v>
      </c>
      <c r="F208" s="128">
        <v>1209</v>
      </c>
      <c r="G208" s="100">
        <v>1200</v>
      </c>
      <c r="H208" s="128"/>
      <c r="I208" s="244">
        <v>7860</v>
      </c>
      <c r="J208" s="252">
        <v>8899.25</v>
      </c>
      <c r="K208" s="244">
        <v>7860</v>
      </c>
      <c r="L208" s="244">
        <v>8493</v>
      </c>
      <c r="M208" s="244">
        <v>7360</v>
      </c>
      <c r="N208" s="345">
        <f t="shared" si="201"/>
        <v>0</v>
      </c>
      <c r="O208" s="244">
        <v>7360</v>
      </c>
      <c r="P208" s="277">
        <f t="shared" si="132"/>
        <v>-6.3613231552162849E-2</v>
      </c>
    </row>
    <row r="209" spans="1:17" ht="15.6" outlineLevel="1">
      <c r="A209" s="9"/>
      <c r="B209" s="39"/>
      <c r="C209" s="40">
        <v>5512</v>
      </c>
      <c r="D209" s="73" t="s">
        <v>159</v>
      </c>
      <c r="E209" s="21">
        <v>1720</v>
      </c>
      <c r="F209" s="128">
        <v>2617</v>
      </c>
      <c r="G209" s="100">
        <v>1720</v>
      </c>
      <c r="H209" s="128"/>
      <c r="I209" s="244">
        <v>3545</v>
      </c>
      <c r="J209" s="252">
        <v>2874.82</v>
      </c>
      <c r="K209" s="244">
        <v>3545</v>
      </c>
      <c r="L209" s="244">
        <v>3180.27</v>
      </c>
      <c r="M209" s="244">
        <v>3545</v>
      </c>
      <c r="N209" s="345">
        <f t="shared" si="201"/>
        <v>0</v>
      </c>
      <c r="O209" s="244">
        <v>3545</v>
      </c>
      <c r="P209" s="277">
        <f t="shared" si="132"/>
        <v>0</v>
      </c>
    </row>
    <row r="210" spans="1:17" ht="15.6" outlineLevel="1">
      <c r="A210" s="9"/>
      <c r="B210" s="39"/>
      <c r="C210" s="40">
        <v>5513</v>
      </c>
      <c r="D210" s="73" t="s">
        <v>110</v>
      </c>
      <c r="E210" s="21">
        <v>12040</v>
      </c>
      <c r="F210" s="128">
        <v>10396</v>
      </c>
      <c r="G210" s="100">
        <v>4480</v>
      </c>
      <c r="H210" s="128"/>
      <c r="I210" s="244">
        <v>6440</v>
      </c>
      <c r="J210" s="252">
        <v>3508.27</v>
      </c>
      <c r="K210" s="244">
        <v>7500</v>
      </c>
      <c r="L210" s="244">
        <v>7879.53</v>
      </c>
      <c r="M210" s="244">
        <v>7500</v>
      </c>
      <c r="N210" s="345">
        <f t="shared" si="201"/>
        <v>0</v>
      </c>
      <c r="O210" s="244">
        <v>7500</v>
      </c>
      <c r="P210" s="277">
        <f t="shared" si="132"/>
        <v>0</v>
      </c>
    </row>
    <row r="211" spans="1:17" s="222" customFormat="1" ht="15.6" outlineLevel="1">
      <c r="A211" s="224"/>
      <c r="B211" s="228"/>
      <c r="C211" s="229">
        <v>5515</v>
      </c>
      <c r="D211" s="239" t="s">
        <v>412</v>
      </c>
      <c r="E211" s="225"/>
      <c r="F211" s="254"/>
      <c r="G211" s="244"/>
      <c r="H211" s="254"/>
      <c r="I211" s="260">
        <v>0</v>
      </c>
      <c r="J211" s="280">
        <v>361.93</v>
      </c>
      <c r="K211" s="260">
        <v>0</v>
      </c>
      <c r="L211" s="260">
        <v>152.41999999999999</v>
      </c>
      <c r="M211" s="304">
        <v>200</v>
      </c>
      <c r="N211" s="345">
        <f t="shared" si="201"/>
        <v>0</v>
      </c>
      <c r="O211" s="363">
        <v>200</v>
      </c>
      <c r="P211" s="277" t="e">
        <f t="shared" si="132"/>
        <v>#DIV/0!</v>
      </c>
    </row>
    <row r="212" spans="1:17" ht="15.6" outlineLevel="1">
      <c r="A212" s="9"/>
      <c r="B212" s="39"/>
      <c r="C212" s="40">
        <v>5522</v>
      </c>
      <c r="D212" s="73" t="s">
        <v>163</v>
      </c>
      <c r="E212" s="21">
        <v>588</v>
      </c>
      <c r="F212" s="128">
        <v>375</v>
      </c>
      <c r="G212" s="99">
        <v>60</v>
      </c>
      <c r="H212" s="128"/>
      <c r="I212" s="244">
        <v>780</v>
      </c>
      <c r="J212" s="252">
        <v>155.44999999999999</v>
      </c>
      <c r="K212" s="244">
        <v>780</v>
      </c>
      <c r="L212" s="244">
        <v>0</v>
      </c>
      <c r="M212" s="244">
        <v>780</v>
      </c>
      <c r="N212" s="345">
        <f t="shared" si="201"/>
        <v>0</v>
      </c>
      <c r="O212" s="244">
        <v>780</v>
      </c>
      <c r="P212" s="277">
        <f t="shared" si="132"/>
        <v>0</v>
      </c>
    </row>
    <row r="213" spans="1:17" ht="15.6" outlineLevel="1">
      <c r="A213" s="9"/>
      <c r="B213" s="39"/>
      <c r="C213" s="217">
        <v>5523</v>
      </c>
      <c r="D213" s="62" t="s">
        <v>142</v>
      </c>
      <c r="G213" s="218">
        <v>0</v>
      </c>
      <c r="H213" s="99"/>
      <c r="I213" s="244">
        <v>160</v>
      </c>
      <c r="J213" s="252">
        <v>40</v>
      </c>
      <c r="K213" s="244">
        <v>260</v>
      </c>
      <c r="L213" s="244">
        <v>0</v>
      </c>
      <c r="M213" s="244">
        <v>260</v>
      </c>
      <c r="N213" s="345">
        <f t="shared" si="201"/>
        <v>0</v>
      </c>
      <c r="O213" s="244">
        <v>260</v>
      </c>
      <c r="P213" s="277">
        <f t="shared" si="132"/>
        <v>0</v>
      </c>
    </row>
    <row r="214" spans="1:17" ht="15.6">
      <c r="A214" s="31"/>
      <c r="B214" s="32" t="s">
        <v>17</v>
      </c>
      <c r="C214" s="32"/>
      <c r="D214" s="33" t="s">
        <v>164</v>
      </c>
      <c r="E214" s="55">
        <f t="shared" ref="E214:O215" si="205">SUM(E215)</f>
        <v>531</v>
      </c>
      <c r="F214" s="55">
        <f t="shared" si="205"/>
        <v>512</v>
      </c>
      <c r="G214" s="55">
        <f t="shared" si="205"/>
        <v>531</v>
      </c>
      <c r="H214" s="55">
        <f t="shared" si="205"/>
        <v>407.18</v>
      </c>
      <c r="I214" s="231">
        <f t="shared" si="205"/>
        <v>422</v>
      </c>
      <c r="J214" s="231">
        <f t="shared" si="205"/>
        <v>437</v>
      </c>
      <c r="K214" s="231">
        <f t="shared" si="205"/>
        <v>422</v>
      </c>
      <c r="L214" s="231">
        <f t="shared" si="205"/>
        <v>422</v>
      </c>
      <c r="M214" s="231">
        <f t="shared" si="205"/>
        <v>422</v>
      </c>
      <c r="N214" s="343">
        <f>O214-M214</f>
        <v>0</v>
      </c>
      <c r="O214" s="231">
        <f t="shared" si="205"/>
        <v>422</v>
      </c>
      <c r="P214" s="277">
        <f t="shared" si="132"/>
        <v>0</v>
      </c>
    </row>
    <row r="215" spans="1:17" ht="15.6">
      <c r="A215" s="35" t="s">
        <v>18</v>
      </c>
      <c r="B215" s="36"/>
      <c r="C215" s="36"/>
      <c r="D215" s="37" t="s">
        <v>165</v>
      </c>
      <c r="E215" s="38">
        <f t="shared" si="205"/>
        <v>531</v>
      </c>
      <c r="F215" s="38">
        <f t="shared" si="205"/>
        <v>512</v>
      </c>
      <c r="G215" s="38">
        <f t="shared" si="205"/>
        <v>531</v>
      </c>
      <c r="H215" s="38">
        <f>H216</f>
        <v>407.18</v>
      </c>
      <c r="I215" s="38">
        <f>I219</f>
        <v>422</v>
      </c>
      <c r="J215" s="227">
        <f>J219</f>
        <v>437</v>
      </c>
      <c r="K215" s="227">
        <f t="shared" ref="K215:O215" si="206">K219</f>
        <v>422</v>
      </c>
      <c r="L215" s="227">
        <f t="shared" si="206"/>
        <v>422</v>
      </c>
      <c r="M215" s="227">
        <f t="shared" ref="M215" si="207">M219</f>
        <v>422</v>
      </c>
      <c r="N215" s="339">
        <f>O215-M215</f>
        <v>0</v>
      </c>
      <c r="O215" s="227">
        <f t="shared" si="206"/>
        <v>422</v>
      </c>
      <c r="P215" s="277">
        <f t="shared" si="132"/>
        <v>0</v>
      </c>
    </row>
    <row r="216" spans="1:17" ht="15.6">
      <c r="A216" s="9"/>
      <c r="B216" s="39">
        <v>50</v>
      </c>
      <c r="C216" s="39"/>
      <c r="D216" s="72" t="s">
        <v>98</v>
      </c>
      <c r="E216" s="8">
        <f t="shared" ref="E216:F216" si="208">SUM(E217:E219)</f>
        <v>531</v>
      </c>
      <c r="F216" s="129">
        <f t="shared" si="208"/>
        <v>512</v>
      </c>
      <c r="G216" s="8">
        <f>SUM(G217:G219)</f>
        <v>531</v>
      </c>
      <c r="H216" s="129">
        <v>407.18</v>
      </c>
      <c r="I216" s="260">
        <f>SUM(I217:I218)</f>
        <v>0</v>
      </c>
      <c r="J216" s="280">
        <f t="shared" ref="J216" si="209">SUM(J217:J218)</f>
        <v>0</v>
      </c>
      <c r="K216" s="260">
        <f t="shared" ref="K216" si="210">SUM(K217:K218)</f>
        <v>0</v>
      </c>
      <c r="L216" s="260"/>
      <c r="M216" s="260"/>
      <c r="N216" s="331"/>
      <c r="O216" s="260"/>
      <c r="P216" s="277"/>
    </row>
    <row r="217" spans="1:17" ht="15.6" outlineLevel="1">
      <c r="A217" s="9"/>
      <c r="B217" s="39"/>
      <c r="C217" s="40">
        <v>5002</v>
      </c>
      <c r="D217" s="73" t="s">
        <v>166</v>
      </c>
      <c r="E217" s="21">
        <v>313</v>
      </c>
      <c r="F217" s="128">
        <v>304</v>
      </c>
      <c r="G217" s="99">
        <v>313</v>
      </c>
      <c r="H217" s="128"/>
      <c r="I217" s="260">
        <v>0</v>
      </c>
      <c r="J217" s="280">
        <v>0</v>
      </c>
      <c r="K217" s="260">
        <v>0</v>
      </c>
      <c r="L217" s="260"/>
      <c r="M217" s="260"/>
      <c r="N217" s="331"/>
      <c r="O217" s="260"/>
      <c r="P217" s="277"/>
    </row>
    <row r="218" spans="1:17" ht="15.6" outlineLevel="1">
      <c r="A218" s="9"/>
      <c r="B218" s="39"/>
      <c r="C218" s="40">
        <v>506</v>
      </c>
      <c r="D218" s="73" t="s">
        <v>101</v>
      </c>
      <c r="E218" s="21">
        <v>109</v>
      </c>
      <c r="F218" s="128">
        <v>104</v>
      </c>
      <c r="G218" s="99">
        <v>109</v>
      </c>
      <c r="H218" s="128"/>
      <c r="I218" s="260">
        <v>0</v>
      </c>
      <c r="J218" s="280">
        <v>0</v>
      </c>
      <c r="K218" s="260">
        <v>0</v>
      </c>
      <c r="L218" s="260"/>
      <c r="M218" s="260"/>
      <c r="N218" s="331"/>
      <c r="O218" s="260"/>
      <c r="P218" s="277"/>
    </row>
    <row r="219" spans="1:17" ht="15.6" outlineLevel="1">
      <c r="A219" s="9"/>
      <c r="B219" s="39">
        <v>55</v>
      </c>
      <c r="C219" s="40">
        <v>5540</v>
      </c>
      <c r="D219" s="73" t="s">
        <v>398</v>
      </c>
      <c r="E219" s="21">
        <v>109</v>
      </c>
      <c r="F219" s="128">
        <v>104</v>
      </c>
      <c r="G219" s="99">
        <v>109</v>
      </c>
      <c r="H219" s="128"/>
      <c r="I219" s="255">
        <v>422</v>
      </c>
      <c r="J219" s="253">
        <v>437</v>
      </c>
      <c r="K219" s="255">
        <v>422</v>
      </c>
      <c r="L219" s="255">
        <v>422</v>
      </c>
      <c r="M219" s="255">
        <v>422</v>
      </c>
      <c r="N219" s="303">
        <f t="shared" ref="N219:N224" si="211">O219-M219</f>
        <v>0</v>
      </c>
      <c r="O219" s="255">
        <v>422</v>
      </c>
      <c r="P219" s="277">
        <f t="shared" ref="P219:P282" si="212">(O219-K219)/K219</f>
        <v>0</v>
      </c>
    </row>
    <row r="220" spans="1:17" ht="15.6">
      <c r="A220" s="31"/>
      <c r="B220" s="32" t="s">
        <v>19</v>
      </c>
      <c r="C220" s="32"/>
      <c r="D220" s="33" t="s">
        <v>167</v>
      </c>
      <c r="E220" s="55">
        <f t="shared" ref="E220:J220" si="213">SUM(E221+E225+E229+E246+E262+E266+E280+E313+E329+E332+E341+E347)</f>
        <v>199056</v>
      </c>
      <c r="F220" s="55">
        <f t="shared" si="213"/>
        <v>200969</v>
      </c>
      <c r="G220" s="55">
        <f t="shared" si="213"/>
        <v>219298</v>
      </c>
      <c r="H220" s="55">
        <f t="shared" si="213"/>
        <v>216995.88999999998</v>
      </c>
      <c r="I220" s="231">
        <f t="shared" si="213"/>
        <v>236989</v>
      </c>
      <c r="J220" s="231">
        <f t="shared" si="213"/>
        <v>237762.79999999996</v>
      </c>
      <c r="K220" s="231">
        <f>SUM(K221+K225+K229+K246+K262+K266+K280+K313+K329+K332+K341)</f>
        <v>253826</v>
      </c>
      <c r="L220" s="231">
        <f>SUM(L221+L225+L229+L246+L262+L266+L280+L313+L329+L332+L341)</f>
        <v>262575.15999999997</v>
      </c>
      <c r="M220" s="231">
        <f>SUM(M221+M225+M229+M246+M262+M266+M280+M313+M329+M332+M341)</f>
        <v>277093</v>
      </c>
      <c r="N220" s="343">
        <f t="shared" si="211"/>
        <v>-20518</v>
      </c>
      <c r="O220" s="231">
        <f>SUM(O221+O229+O262+O266+O280+O294+O310+O313+O341+O347)</f>
        <v>256575</v>
      </c>
      <c r="P220" s="277">
        <f t="shared" si="212"/>
        <v>1.0830253795907433E-2</v>
      </c>
      <c r="Q220" s="173"/>
    </row>
    <row r="221" spans="1:17" ht="15.6">
      <c r="A221" s="35" t="s">
        <v>20</v>
      </c>
      <c r="B221" s="36"/>
      <c r="C221" s="36"/>
      <c r="D221" s="37" t="s">
        <v>168</v>
      </c>
      <c r="E221" s="38">
        <f t="shared" ref="E221:O221" si="214">SUM(E222)</f>
        <v>564</v>
      </c>
      <c r="F221" s="38">
        <f t="shared" si="214"/>
        <v>563</v>
      </c>
      <c r="G221" s="38">
        <f t="shared" si="214"/>
        <v>564</v>
      </c>
      <c r="H221" s="38">
        <f>H222</f>
        <v>519.4</v>
      </c>
      <c r="I221" s="227">
        <f t="shared" si="214"/>
        <v>1856</v>
      </c>
      <c r="J221" s="227">
        <f t="shared" si="214"/>
        <v>1823</v>
      </c>
      <c r="K221" s="227">
        <f t="shared" si="214"/>
        <v>1800</v>
      </c>
      <c r="L221" s="227">
        <f t="shared" si="214"/>
        <v>1870.12</v>
      </c>
      <c r="M221" s="227">
        <f t="shared" si="214"/>
        <v>2616</v>
      </c>
      <c r="N221" s="339">
        <f t="shared" si="211"/>
        <v>0</v>
      </c>
      <c r="O221" s="227">
        <f t="shared" si="214"/>
        <v>2616</v>
      </c>
      <c r="P221" s="277">
        <f t="shared" si="212"/>
        <v>0.45333333333333331</v>
      </c>
    </row>
    <row r="222" spans="1:17" ht="15.6">
      <c r="A222" s="9"/>
      <c r="B222" s="70">
        <v>55</v>
      </c>
      <c r="C222" s="70"/>
      <c r="D222" s="72" t="s">
        <v>6</v>
      </c>
      <c r="E222" s="71">
        <f>SUM(E224)</f>
        <v>564</v>
      </c>
      <c r="F222" s="134">
        <f>SUM(F224)</f>
        <v>563</v>
      </c>
      <c r="G222" s="71">
        <f>SUM(G224)</f>
        <v>564</v>
      </c>
      <c r="H222" s="134">
        <v>519.4</v>
      </c>
      <c r="I222" s="71">
        <f>SUM(I223:I224)</f>
        <v>1856</v>
      </c>
      <c r="J222" s="236">
        <v>1823</v>
      </c>
      <c r="K222" s="238">
        <f t="shared" ref="K222:O222" si="215">SUM(K223:K224)</f>
        <v>1800</v>
      </c>
      <c r="L222" s="238">
        <f t="shared" si="215"/>
        <v>1870.12</v>
      </c>
      <c r="M222" s="238">
        <f t="shared" ref="M222" si="216">SUM(M223:M224)</f>
        <v>2616</v>
      </c>
      <c r="N222" s="340">
        <f t="shared" si="211"/>
        <v>0</v>
      </c>
      <c r="O222" s="238">
        <f t="shared" si="215"/>
        <v>2616</v>
      </c>
      <c r="P222" s="277">
        <f t="shared" si="212"/>
        <v>0.45333333333333331</v>
      </c>
    </row>
    <row r="223" spans="1:17" ht="15.6">
      <c r="A223" s="9"/>
      <c r="B223" s="70"/>
      <c r="C223" s="40">
        <v>5524</v>
      </c>
      <c r="D223" s="73" t="s">
        <v>401</v>
      </c>
      <c r="E223" s="71"/>
      <c r="F223" s="134"/>
      <c r="G223" s="71"/>
      <c r="H223" s="134"/>
      <c r="I223" s="256">
        <v>497</v>
      </c>
      <c r="J223" s="282">
        <v>727.98</v>
      </c>
      <c r="K223" s="256">
        <v>500</v>
      </c>
      <c r="L223" s="256">
        <v>933.12</v>
      </c>
      <c r="M223" s="256">
        <v>933</v>
      </c>
      <c r="N223" s="345">
        <f t="shared" si="211"/>
        <v>0</v>
      </c>
      <c r="O223" s="256">
        <v>933</v>
      </c>
      <c r="P223" s="277">
        <f t="shared" si="212"/>
        <v>0.86599999999999999</v>
      </c>
    </row>
    <row r="224" spans="1:17" ht="15.6" outlineLevel="1">
      <c r="A224" s="9"/>
      <c r="B224" s="70"/>
      <c r="C224" s="40">
        <v>5524</v>
      </c>
      <c r="D224" s="73" t="s">
        <v>402</v>
      </c>
      <c r="E224" s="21">
        <v>564</v>
      </c>
      <c r="F224" s="128">
        <v>563</v>
      </c>
      <c r="G224" s="99">
        <v>564</v>
      </c>
      <c r="H224" s="128"/>
      <c r="I224" s="244">
        <v>1359</v>
      </c>
      <c r="J224" s="252">
        <v>1095</v>
      </c>
      <c r="K224" s="244">
        <v>1300</v>
      </c>
      <c r="L224" s="244">
        <v>937</v>
      </c>
      <c r="M224" s="244">
        <v>1683</v>
      </c>
      <c r="N224" s="345">
        <f t="shared" si="211"/>
        <v>0</v>
      </c>
      <c r="O224" s="244">
        <v>1683</v>
      </c>
      <c r="P224" s="277">
        <f t="shared" si="212"/>
        <v>0.29461538461538461</v>
      </c>
    </row>
    <row r="225" spans="1:18" ht="31.2">
      <c r="A225" s="35" t="s">
        <v>21</v>
      </c>
      <c r="B225" s="36"/>
      <c r="C225" s="36"/>
      <c r="D225" s="37" t="s">
        <v>169</v>
      </c>
      <c r="E225" s="38">
        <f t="shared" ref="E225:M225" si="217">SUM(E226)</f>
        <v>9572</v>
      </c>
      <c r="F225" s="38">
        <f t="shared" si="217"/>
        <v>9360</v>
      </c>
      <c r="G225" s="38">
        <f t="shared" si="217"/>
        <v>8400</v>
      </c>
      <c r="H225" s="38">
        <f>H226</f>
        <v>8463.2800000000007</v>
      </c>
      <c r="I225" s="227">
        <f t="shared" si="217"/>
        <v>8685</v>
      </c>
      <c r="J225" s="227">
        <f t="shared" si="217"/>
        <v>10850</v>
      </c>
      <c r="K225" s="227">
        <f t="shared" si="217"/>
        <v>13000</v>
      </c>
      <c r="L225" s="227">
        <f t="shared" si="217"/>
        <v>18271.84</v>
      </c>
      <c r="M225" s="227">
        <f t="shared" si="217"/>
        <v>26586</v>
      </c>
      <c r="N225" s="339"/>
      <c r="O225" s="318" t="s">
        <v>486</v>
      </c>
      <c r="P225" s="277" t="e">
        <f t="shared" si="212"/>
        <v>#VALUE!</v>
      </c>
    </row>
    <row r="226" spans="1:18" ht="15.6">
      <c r="A226" s="74"/>
      <c r="B226" s="70">
        <v>55</v>
      </c>
      <c r="C226" s="70"/>
      <c r="D226" s="70" t="s">
        <v>6</v>
      </c>
      <c r="E226" s="71">
        <f>SUM(E228)</f>
        <v>9572</v>
      </c>
      <c r="F226" s="134">
        <f>SUM(F228)</f>
        <v>9360</v>
      </c>
      <c r="G226" s="71">
        <f>SUM(G228)</f>
        <v>8400</v>
      </c>
      <c r="H226" s="134">
        <v>8463.2800000000007</v>
      </c>
      <c r="I226" s="71">
        <f>SUM(I227:I228)</f>
        <v>8685</v>
      </c>
      <c r="J226" s="236">
        <f t="shared" ref="J226" si="218">SUM(J227:J228)</f>
        <v>10850</v>
      </c>
      <c r="K226" s="238">
        <f t="shared" ref="K226:L226" si="219">SUM(K227:K228)</f>
        <v>13000</v>
      </c>
      <c r="L226" s="238">
        <f t="shared" si="219"/>
        <v>18271.84</v>
      </c>
      <c r="M226" s="238">
        <f t="shared" ref="M226" si="220">SUM(M227:M228)</f>
        <v>26586</v>
      </c>
      <c r="N226" s="340">
        <f>O226-M226</f>
        <v>-26586</v>
      </c>
      <c r="O226" s="350">
        <v>0</v>
      </c>
      <c r="P226" s="277">
        <f t="shared" si="212"/>
        <v>-1</v>
      </c>
    </row>
    <row r="227" spans="1:18" ht="15.6">
      <c r="A227" s="74"/>
      <c r="B227" s="70"/>
      <c r="C227" s="40">
        <v>5524</v>
      </c>
      <c r="D227" s="40" t="s">
        <v>401</v>
      </c>
      <c r="E227" s="71"/>
      <c r="F227" s="134"/>
      <c r="G227" s="71"/>
      <c r="H227" s="134"/>
      <c r="I227" s="256">
        <v>6005</v>
      </c>
      <c r="J227" s="283">
        <v>8588</v>
      </c>
      <c r="K227" s="256">
        <v>11000</v>
      </c>
      <c r="L227" s="256">
        <v>17297.84</v>
      </c>
      <c r="M227" s="256">
        <v>25857</v>
      </c>
      <c r="N227" s="345">
        <f t="shared" ref="N227:N228" si="221">O227-M227</f>
        <v>-25857</v>
      </c>
      <c r="O227" s="351">
        <v>0</v>
      </c>
      <c r="P227" s="277">
        <f t="shared" si="212"/>
        <v>-1</v>
      </c>
    </row>
    <row r="228" spans="1:18" ht="15.6" outlineLevel="1">
      <c r="A228" s="74"/>
      <c r="B228" s="70"/>
      <c r="C228" s="40">
        <v>5524</v>
      </c>
      <c r="D228" s="40" t="s">
        <v>402</v>
      </c>
      <c r="E228" s="21">
        <v>9572</v>
      </c>
      <c r="F228" s="128">
        <v>9360</v>
      </c>
      <c r="G228" s="100">
        <v>8400</v>
      </c>
      <c r="H228" s="128"/>
      <c r="I228" s="244">
        <v>2680</v>
      </c>
      <c r="J228" s="252">
        <v>2262</v>
      </c>
      <c r="K228" s="244">
        <v>2000</v>
      </c>
      <c r="L228" s="244">
        <v>974</v>
      </c>
      <c r="M228" s="244">
        <v>729</v>
      </c>
      <c r="N228" s="345">
        <f t="shared" si="221"/>
        <v>-729</v>
      </c>
      <c r="O228" s="260">
        <v>0</v>
      </c>
      <c r="P228" s="277">
        <f t="shared" si="212"/>
        <v>-1</v>
      </c>
    </row>
    <row r="229" spans="1:18" ht="15.6">
      <c r="A229" s="56" t="s">
        <v>52</v>
      </c>
      <c r="B229" s="46"/>
      <c r="C229" s="45"/>
      <c r="D229" s="46" t="s">
        <v>170</v>
      </c>
      <c r="E229" s="65">
        <f t="shared" ref="E229:J229" si="222">SUM(E230+E232+E236)</f>
        <v>21591</v>
      </c>
      <c r="F229" s="65">
        <f t="shared" si="222"/>
        <v>25966</v>
      </c>
      <c r="G229" s="65">
        <f>SUM(G230+G232+G236)</f>
        <v>25798</v>
      </c>
      <c r="H229" s="65">
        <f>H232+H236+H230</f>
        <v>29900.190000000002</v>
      </c>
      <c r="I229" s="235">
        <f t="shared" si="222"/>
        <v>32243</v>
      </c>
      <c r="J229" s="235">
        <f t="shared" si="222"/>
        <v>33558.03</v>
      </c>
      <c r="K229" s="235">
        <f t="shared" ref="K229:O229" si="223">SUM(K230+K232+K236)</f>
        <v>36643</v>
      </c>
      <c r="L229" s="235">
        <f t="shared" si="223"/>
        <v>37346.26</v>
      </c>
      <c r="M229" s="235">
        <f t="shared" ref="M229" si="224">SUM(M230+M232+M236)</f>
        <v>42343</v>
      </c>
      <c r="N229" s="339">
        <f>O229-M229</f>
        <v>3178</v>
      </c>
      <c r="O229" s="235">
        <f t="shared" si="223"/>
        <v>45521</v>
      </c>
      <c r="P229" s="277">
        <f t="shared" si="212"/>
        <v>0.24228365581420735</v>
      </c>
      <c r="Q229" s="267"/>
    </row>
    <row r="230" spans="1:18" ht="15.6">
      <c r="A230" s="74"/>
      <c r="B230" s="70">
        <v>45</v>
      </c>
      <c r="C230" s="70"/>
      <c r="D230" s="70" t="s">
        <v>155</v>
      </c>
      <c r="E230" s="71">
        <f t="shared" ref="E230:G230" si="225">SUM(E231)</f>
        <v>147</v>
      </c>
      <c r="F230" s="134">
        <f t="shared" si="225"/>
        <v>150</v>
      </c>
      <c r="G230" s="71">
        <f t="shared" si="225"/>
        <v>150</v>
      </c>
      <c r="H230" s="134">
        <v>150</v>
      </c>
      <c r="I230" s="71">
        <f>I231</f>
        <v>150</v>
      </c>
      <c r="J230" s="236">
        <f t="shared" ref="J230:O230" si="226">J231</f>
        <v>150</v>
      </c>
      <c r="K230" s="238">
        <f t="shared" si="226"/>
        <v>150</v>
      </c>
      <c r="L230" s="238">
        <f t="shared" si="226"/>
        <v>150</v>
      </c>
      <c r="M230" s="238">
        <f t="shared" si="226"/>
        <v>150</v>
      </c>
      <c r="N230" s="340">
        <f>O230-M230</f>
        <v>0</v>
      </c>
      <c r="O230" s="238">
        <f t="shared" si="226"/>
        <v>150</v>
      </c>
      <c r="P230" s="277">
        <f t="shared" si="212"/>
        <v>0</v>
      </c>
    </row>
    <row r="231" spans="1:18" ht="15.6" outlineLevel="1">
      <c r="A231" s="74"/>
      <c r="B231" s="70"/>
      <c r="C231" s="40">
        <v>4528</v>
      </c>
      <c r="D231" s="40" t="s">
        <v>171</v>
      </c>
      <c r="E231" s="21">
        <v>147</v>
      </c>
      <c r="F231" s="128">
        <v>150</v>
      </c>
      <c r="G231" s="99">
        <v>150</v>
      </c>
      <c r="H231" s="128"/>
      <c r="I231" s="100">
        <v>150</v>
      </c>
      <c r="J231" s="252">
        <v>150</v>
      </c>
      <c r="K231" s="244">
        <v>150</v>
      </c>
      <c r="L231" s="244">
        <v>150</v>
      </c>
      <c r="M231" s="244">
        <v>150</v>
      </c>
      <c r="N231" s="340">
        <f t="shared" ref="N231:N245" si="227">O231-M231</f>
        <v>0</v>
      </c>
      <c r="O231" s="244">
        <v>150</v>
      </c>
      <c r="P231" s="277">
        <f t="shared" si="212"/>
        <v>0</v>
      </c>
    </row>
    <row r="232" spans="1:18" ht="15.6">
      <c r="A232" s="74"/>
      <c r="B232" s="70">
        <v>50</v>
      </c>
      <c r="C232" s="70"/>
      <c r="D232" s="70" t="s">
        <v>98</v>
      </c>
      <c r="E232" s="71">
        <f t="shared" ref="E232:F232" si="228">SUM(E233:E235)</f>
        <v>13225</v>
      </c>
      <c r="F232" s="134">
        <f t="shared" si="228"/>
        <v>12800</v>
      </c>
      <c r="G232" s="71">
        <f>SUM(G233:G235)</f>
        <v>17064</v>
      </c>
      <c r="H232" s="134">
        <v>16848</v>
      </c>
      <c r="I232" s="71">
        <f>SUM(I233:I235)</f>
        <v>19693</v>
      </c>
      <c r="J232" s="236">
        <f t="shared" ref="J232" si="229">SUM(J233:J235)</f>
        <v>19442.55</v>
      </c>
      <c r="K232" s="238">
        <f t="shared" ref="K232:O232" si="230">SUM(K233:K235)</f>
        <v>24093</v>
      </c>
      <c r="L232" s="238">
        <f t="shared" si="230"/>
        <v>25162.61</v>
      </c>
      <c r="M232" s="238">
        <f t="shared" ref="M232" si="231">SUM(M233:M235)</f>
        <v>29093</v>
      </c>
      <c r="N232" s="340">
        <f t="shared" si="227"/>
        <v>3178</v>
      </c>
      <c r="O232" s="238">
        <f t="shared" si="230"/>
        <v>32271</v>
      </c>
      <c r="P232" s="277">
        <f t="shared" si="212"/>
        <v>0.33943469057402564</v>
      </c>
    </row>
    <row r="233" spans="1:18" ht="15.6" outlineLevel="1">
      <c r="A233" s="74"/>
      <c r="B233" s="70"/>
      <c r="C233" s="40">
        <v>5002</v>
      </c>
      <c r="D233" s="40" t="s">
        <v>121</v>
      </c>
      <c r="E233" s="63">
        <v>9840</v>
      </c>
      <c r="F233" s="128">
        <v>9483</v>
      </c>
      <c r="G233" s="100">
        <v>12734</v>
      </c>
      <c r="H233" s="128"/>
      <c r="I233" s="244">
        <v>14718</v>
      </c>
      <c r="J233" s="252">
        <v>13549.76</v>
      </c>
      <c r="K233" s="244">
        <v>17472</v>
      </c>
      <c r="L233" s="244">
        <v>16418.46</v>
      </c>
      <c r="M233" s="244">
        <v>17988</v>
      </c>
      <c r="N233" s="340">
        <f t="shared" si="227"/>
        <v>0</v>
      </c>
      <c r="O233" s="244">
        <v>17988</v>
      </c>
      <c r="P233" s="277">
        <f t="shared" si="212"/>
        <v>2.9532967032967032E-2</v>
      </c>
      <c r="Q233" s="258"/>
      <c r="R233" s="258"/>
    </row>
    <row r="234" spans="1:18" s="222" customFormat="1" ht="15.6" outlineLevel="1">
      <c r="A234" s="240"/>
      <c r="B234" s="237"/>
      <c r="C234" s="229">
        <v>5005</v>
      </c>
      <c r="D234" s="229" t="s">
        <v>410</v>
      </c>
      <c r="E234" s="234"/>
      <c r="F234" s="254"/>
      <c r="G234" s="244"/>
      <c r="H234" s="254"/>
      <c r="I234" s="244"/>
      <c r="J234" s="252">
        <v>1024.92</v>
      </c>
      <c r="K234" s="244">
        <v>535</v>
      </c>
      <c r="L234" s="244">
        <v>2386.59</v>
      </c>
      <c r="M234" s="244">
        <v>3756</v>
      </c>
      <c r="N234" s="340">
        <f t="shared" si="227"/>
        <v>2375</v>
      </c>
      <c r="O234" s="244">
        <v>6131</v>
      </c>
      <c r="P234" s="277">
        <f t="shared" si="212"/>
        <v>10.459813084112149</v>
      </c>
    </row>
    <row r="235" spans="1:18" ht="15.6" outlineLevel="1">
      <c r="A235" s="74"/>
      <c r="B235" s="70"/>
      <c r="C235" s="40">
        <v>506</v>
      </c>
      <c r="D235" s="40" t="s">
        <v>101</v>
      </c>
      <c r="E235" s="63">
        <v>3385</v>
      </c>
      <c r="F235" s="128">
        <v>3317</v>
      </c>
      <c r="G235" s="100">
        <v>4330</v>
      </c>
      <c r="H235" s="128"/>
      <c r="I235" s="244">
        <v>4975</v>
      </c>
      <c r="J235" s="252">
        <v>4867.87</v>
      </c>
      <c r="K235" s="244">
        <v>6086</v>
      </c>
      <c r="L235" s="244">
        <v>6357.56</v>
      </c>
      <c r="M235" s="244">
        <v>7349</v>
      </c>
      <c r="N235" s="340">
        <f t="shared" si="227"/>
        <v>803</v>
      </c>
      <c r="O235" s="244">
        <v>8152</v>
      </c>
      <c r="P235" s="277">
        <f t="shared" si="212"/>
        <v>0.33946763062767005</v>
      </c>
    </row>
    <row r="236" spans="1:18" ht="15.6">
      <c r="A236" s="74"/>
      <c r="B236" s="70">
        <v>55</v>
      </c>
      <c r="C236" s="70"/>
      <c r="D236" s="70" t="s">
        <v>6</v>
      </c>
      <c r="E236" s="71">
        <f>SUM(E237:E245)</f>
        <v>8219</v>
      </c>
      <c r="F236" s="134">
        <f>SUM(F237:F245)</f>
        <v>13016</v>
      </c>
      <c r="G236" s="71">
        <f>SUM(G237:G245)</f>
        <v>8584</v>
      </c>
      <c r="H236" s="134">
        <v>12902.19</v>
      </c>
      <c r="I236" s="71">
        <f>SUM(I237:I245)</f>
        <v>12400</v>
      </c>
      <c r="J236" s="236">
        <f t="shared" ref="J236" si="232">SUM(J237:J245)</f>
        <v>13965.48</v>
      </c>
      <c r="K236" s="238">
        <f t="shared" ref="K236:O236" si="233">SUM(K237:K245)</f>
        <v>12400</v>
      </c>
      <c r="L236" s="238">
        <f t="shared" si="233"/>
        <v>12033.650000000001</v>
      </c>
      <c r="M236" s="238">
        <f t="shared" ref="M236" si="234">SUM(M237:M245)</f>
        <v>13100</v>
      </c>
      <c r="N236" s="340">
        <f t="shared" si="227"/>
        <v>0</v>
      </c>
      <c r="O236" s="238">
        <f t="shared" si="233"/>
        <v>13100</v>
      </c>
      <c r="P236" s="277">
        <f t="shared" si="212"/>
        <v>5.6451612903225805E-2</v>
      </c>
    </row>
    <row r="237" spans="1:18" ht="15.6" outlineLevel="1">
      <c r="A237" s="74"/>
      <c r="B237" s="70"/>
      <c r="C237" s="40">
        <v>5500</v>
      </c>
      <c r="D237" s="40" t="s">
        <v>102</v>
      </c>
      <c r="E237" s="21">
        <v>448</v>
      </c>
      <c r="F237" s="128">
        <v>404</v>
      </c>
      <c r="G237" s="99">
        <v>448</v>
      </c>
      <c r="H237" s="128"/>
      <c r="I237" s="244">
        <v>600</v>
      </c>
      <c r="J237" s="252">
        <v>607.04</v>
      </c>
      <c r="K237" s="244">
        <v>600</v>
      </c>
      <c r="L237" s="244">
        <v>625.54999999999995</v>
      </c>
      <c r="M237" s="244">
        <v>600</v>
      </c>
      <c r="N237" s="340">
        <f t="shared" si="227"/>
        <v>0</v>
      </c>
      <c r="O237" s="244">
        <v>600</v>
      </c>
      <c r="P237" s="277">
        <f t="shared" si="212"/>
        <v>0</v>
      </c>
    </row>
    <row r="238" spans="1:18" ht="15.6" outlineLevel="1">
      <c r="A238" s="74"/>
      <c r="B238" s="70"/>
      <c r="C238" s="40">
        <v>5503</v>
      </c>
      <c r="D238" s="40" t="s">
        <v>428</v>
      </c>
      <c r="E238" s="21">
        <v>100</v>
      </c>
      <c r="F238" s="128">
        <v>62</v>
      </c>
      <c r="G238" s="99">
        <v>100</v>
      </c>
      <c r="H238" s="128"/>
      <c r="I238" s="244">
        <v>200</v>
      </c>
      <c r="J238" s="252">
        <v>190</v>
      </c>
      <c r="K238" s="244">
        <v>200</v>
      </c>
      <c r="L238" s="244">
        <v>140.5</v>
      </c>
      <c r="M238" s="244">
        <v>200</v>
      </c>
      <c r="N238" s="340">
        <f t="shared" si="227"/>
        <v>0</v>
      </c>
      <c r="O238" s="244">
        <v>200</v>
      </c>
      <c r="P238" s="277">
        <f t="shared" si="212"/>
        <v>0</v>
      </c>
    </row>
    <row r="239" spans="1:18" ht="15.6" outlineLevel="1">
      <c r="A239" s="74"/>
      <c r="B239" s="70"/>
      <c r="C239" s="40">
        <v>5504</v>
      </c>
      <c r="D239" s="40" t="s">
        <v>109</v>
      </c>
      <c r="E239" s="21">
        <v>400</v>
      </c>
      <c r="F239" s="128">
        <v>370</v>
      </c>
      <c r="G239" s="99">
        <v>400</v>
      </c>
      <c r="H239" s="128"/>
      <c r="I239" s="244">
        <v>400</v>
      </c>
      <c r="J239" s="252">
        <v>260.8</v>
      </c>
      <c r="K239" s="244">
        <v>300</v>
      </c>
      <c r="L239" s="244">
        <v>184.8</v>
      </c>
      <c r="M239" s="244">
        <v>400</v>
      </c>
      <c r="N239" s="340">
        <f t="shared" si="227"/>
        <v>0</v>
      </c>
      <c r="O239" s="244">
        <v>400</v>
      </c>
      <c r="P239" s="277">
        <f t="shared" si="212"/>
        <v>0.33333333333333331</v>
      </c>
    </row>
    <row r="240" spans="1:18" ht="15.6" outlineLevel="1">
      <c r="A240" s="74"/>
      <c r="B240" s="70"/>
      <c r="C240" s="40">
        <v>5511</v>
      </c>
      <c r="D240" s="40" t="s">
        <v>162</v>
      </c>
      <c r="E240" s="21">
        <v>1151</v>
      </c>
      <c r="F240" s="128">
        <v>1167</v>
      </c>
      <c r="G240" s="99">
        <v>990</v>
      </c>
      <c r="H240" s="128"/>
      <c r="I240" s="244">
        <v>1100</v>
      </c>
      <c r="J240" s="252">
        <v>2198.42</v>
      </c>
      <c r="K240" s="244">
        <v>2000</v>
      </c>
      <c r="L240" s="244">
        <v>2826.51</v>
      </c>
      <c r="M240" s="244">
        <v>2000</v>
      </c>
      <c r="N240" s="340">
        <f t="shared" si="227"/>
        <v>0</v>
      </c>
      <c r="O240" s="244">
        <v>2000</v>
      </c>
      <c r="P240" s="277">
        <f t="shared" si="212"/>
        <v>0</v>
      </c>
    </row>
    <row r="241" spans="1:16" ht="15.6" outlineLevel="1">
      <c r="A241" s="74"/>
      <c r="B241" s="70"/>
      <c r="C241" s="40">
        <v>5513</v>
      </c>
      <c r="D241" s="40" t="s">
        <v>110</v>
      </c>
      <c r="E241" s="21">
        <v>920</v>
      </c>
      <c r="F241" s="128">
        <v>704</v>
      </c>
      <c r="G241" s="99">
        <v>704</v>
      </c>
      <c r="H241" s="128"/>
      <c r="I241" s="244">
        <v>1000</v>
      </c>
      <c r="J241" s="252">
        <v>979</v>
      </c>
      <c r="K241" s="244">
        <v>1000</v>
      </c>
      <c r="L241" s="244">
        <v>662</v>
      </c>
      <c r="M241" s="244">
        <v>1000</v>
      </c>
      <c r="N241" s="340">
        <f t="shared" si="227"/>
        <v>0</v>
      </c>
      <c r="O241" s="244">
        <v>1000</v>
      </c>
      <c r="P241" s="277">
        <f t="shared" si="212"/>
        <v>0</v>
      </c>
    </row>
    <row r="242" spans="1:16" ht="15.6" outlineLevel="1">
      <c r="A242" s="74"/>
      <c r="B242" s="70"/>
      <c r="C242" s="40">
        <v>5514</v>
      </c>
      <c r="D242" s="40" t="s">
        <v>111</v>
      </c>
      <c r="E242" s="21">
        <v>580</v>
      </c>
      <c r="F242" s="128">
        <v>897</v>
      </c>
      <c r="G242" s="99">
        <v>580</v>
      </c>
      <c r="H242" s="128"/>
      <c r="I242" s="244">
        <v>1000</v>
      </c>
      <c r="J242" s="252">
        <v>904.81</v>
      </c>
      <c r="K242" s="244">
        <v>1000</v>
      </c>
      <c r="L242" s="244">
        <v>1677.72</v>
      </c>
      <c r="M242" s="244">
        <v>1000</v>
      </c>
      <c r="N242" s="340">
        <f t="shared" si="227"/>
        <v>0</v>
      </c>
      <c r="O242" s="244">
        <v>1000</v>
      </c>
      <c r="P242" s="277">
        <f t="shared" si="212"/>
        <v>0</v>
      </c>
    </row>
    <row r="243" spans="1:16" ht="15.6" outlineLevel="1">
      <c r="A243" s="74"/>
      <c r="B243" s="70"/>
      <c r="C243" s="40">
        <v>5515</v>
      </c>
      <c r="D243" s="40" t="s">
        <v>157</v>
      </c>
      <c r="E243" s="21">
        <v>400</v>
      </c>
      <c r="F243" s="128">
        <v>1778</v>
      </c>
      <c r="G243" s="99">
        <v>700</v>
      </c>
      <c r="H243" s="128"/>
      <c r="I243" s="244">
        <v>2000</v>
      </c>
      <c r="J243" s="252">
        <v>1376.14</v>
      </c>
      <c r="K243" s="244">
        <v>1000</v>
      </c>
      <c r="L243" s="244">
        <v>1058.29</v>
      </c>
      <c r="M243" s="244">
        <v>1000</v>
      </c>
      <c r="N243" s="340">
        <f t="shared" si="227"/>
        <v>0</v>
      </c>
      <c r="O243" s="244">
        <v>1000</v>
      </c>
      <c r="P243" s="277">
        <f t="shared" si="212"/>
        <v>0</v>
      </c>
    </row>
    <row r="244" spans="1:16" ht="15.6" outlineLevel="1">
      <c r="A244" s="74"/>
      <c r="B244" s="70"/>
      <c r="C244" s="40">
        <v>5522</v>
      </c>
      <c r="D244" s="40" t="s">
        <v>163</v>
      </c>
      <c r="E244" s="21">
        <v>42</v>
      </c>
      <c r="F244" s="128">
        <v>33</v>
      </c>
      <c r="G244" s="99">
        <v>60</v>
      </c>
      <c r="H244" s="128"/>
      <c r="I244" s="244">
        <v>100</v>
      </c>
      <c r="J244" s="252">
        <v>11.5</v>
      </c>
      <c r="K244" s="244">
        <v>100</v>
      </c>
      <c r="L244" s="244">
        <v>0</v>
      </c>
      <c r="M244" s="244">
        <v>100</v>
      </c>
      <c r="N244" s="340">
        <f t="shared" si="227"/>
        <v>0</v>
      </c>
      <c r="O244" s="244">
        <v>100</v>
      </c>
      <c r="P244" s="277">
        <f t="shared" si="212"/>
        <v>0</v>
      </c>
    </row>
    <row r="245" spans="1:16" ht="15.6" outlineLevel="1">
      <c r="A245" s="74"/>
      <c r="B245" s="70"/>
      <c r="C245" s="40">
        <v>5525</v>
      </c>
      <c r="D245" s="40" t="s">
        <v>172</v>
      </c>
      <c r="E245" s="21">
        <v>4178</v>
      </c>
      <c r="F245" s="128">
        <v>7601</v>
      </c>
      <c r="G245" s="100">
        <v>4602</v>
      </c>
      <c r="H245" s="128"/>
      <c r="I245" s="244">
        <v>6000</v>
      </c>
      <c r="J245" s="252">
        <v>7437.77</v>
      </c>
      <c r="K245" s="244">
        <v>6200</v>
      </c>
      <c r="L245" s="244">
        <v>4858.28</v>
      </c>
      <c r="M245" s="244">
        <v>6800</v>
      </c>
      <c r="N245" s="340">
        <f t="shared" si="227"/>
        <v>0</v>
      </c>
      <c r="O245" s="244">
        <v>6800</v>
      </c>
      <c r="P245" s="277">
        <f t="shared" si="212"/>
        <v>9.6774193548387094E-2</v>
      </c>
    </row>
    <row r="246" spans="1:16" ht="46.8">
      <c r="A246" s="56" t="s">
        <v>53</v>
      </c>
      <c r="B246" s="46"/>
      <c r="C246" s="45"/>
      <c r="D246" s="46" t="s">
        <v>173</v>
      </c>
      <c r="E246" s="65">
        <f t="shared" ref="E246:F246" si="235">SUM(E247+E251)</f>
        <v>41566</v>
      </c>
      <c r="F246" s="65">
        <f t="shared" si="235"/>
        <v>39033</v>
      </c>
      <c r="G246" s="65">
        <f>SUM(G247+G251)</f>
        <v>45454</v>
      </c>
      <c r="H246" s="65">
        <f>H247+H251</f>
        <v>44609.71</v>
      </c>
      <c r="I246" s="65">
        <f>SUM(I247+I251)</f>
        <v>49140</v>
      </c>
      <c r="J246" s="235">
        <f t="shared" ref="J246" si="236">SUM(J247+J251)</f>
        <v>47784.67</v>
      </c>
      <c r="K246" s="235">
        <f t="shared" ref="K246:L246" si="237">SUM(K247+K251)</f>
        <v>50833</v>
      </c>
      <c r="L246" s="235">
        <f t="shared" si="237"/>
        <v>51664.09</v>
      </c>
      <c r="M246" s="235">
        <f t="shared" ref="M246" si="238">SUM(M247+M251)</f>
        <v>52684</v>
      </c>
      <c r="N246" s="339">
        <v>-52684</v>
      </c>
      <c r="O246" s="318" t="s">
        <v>499</v>
      </c>
      <c r="P246" s="277" t="e">
        <f t="shared" si="212"/>
        <v>#VALUE!</v>
      </c>
    </row>
    <row r="247" spans="1:16" ht="15.6">
      <c r="A247" s="74"/>
      <c r="B247" s="70">
        <v>50</v>
      </c>
      <c r="C247" s="40"/>
      <c r="D247" s="70" t="s">
        <v>98</v>
      </c>
      <c r="E247" s="71">
        <f t="shared" ref="E247:F247" si="239">SUM(E248:E250)</f>
        <v>28747</v>
      </c>
      <c r="F247" s="134">
        <f t="shared" si="239"/>
        <v>27896</v>
      </c>
      <c r="G247" s="71">
        <f>SUM(G248:G250)</f>
        <v>31844</v>
      </c>
      <c r="H247" s="134">
        <v>31812.67</v>
      </c>
      <c r="I247" s="71">
        <f>SUM(I248:I250)</f>
        <v>35075</v>
      </c>
      <c r="J247" s="236">
        <f t="shared" ref="J247" si="240">SUM(J248:J250)</f>
        <v>34101.47</v>
      </c>
      <c r="K247" s="238">
        <f t="shared" ref="K247:L247" si="241">SUM(K248:K250)</f>
        <v>36768</v>
      </c>
      <c r="L247" s="238">
        <f t="shared" si="241"/>
        <v>37440.82</v>
      </c>
      <c r="M247" s="238">
        <f t="shared" ref="M247" si="242">SUM(M248:M250)</f>
        <v>38619</v>
      </c>
      <c r="N247" s="340">
        <f>O247-M247</f>
        <v>-38619</v>
      </c>
      <c r="O247" s="350">
        <v>0</v>
      </c>
      <c r="P247" s="277">
        <f t="shared" si="212"/>
        <v>-1</v>
      </c>
    </row>
    <row r="248" spans="1:16" ht="15.6" outlineLevel="1">
      <c r="A248" s="74"/>
      <c r="B248" s="70"/>
      <c r="C248" s="40">
        <v>5002</v>
      </c>
      <c r="D248" s="40" t="s">
        <v>121</v>
      </c>
      <c r="E248" s="21">
        <v>21389</v>
      </c>
      <c r="F248" s="128">
        <v>20769</v>
      </c>
      <c r="G248" s="100">
        <v>23764</v>
      </c>
      <c r="H248" s="128"/>
      <c r="I248" s="244">
        <v>26214</v>
      </c>
      <c r="J248" s="252">
        <v>25498.89</v>
      </c>
      <c r="K248" s="244">
        <v>27480</v>
      </c>
      <c r="L248" s="244">
        <v>20727.98</v>
      </c>
      <c r="M248" s="244">
        <v>16971</v>
      </c>
      <c r="N248" s="345">
        <f t="shared" ref="N248:N261" si="243">O248-M248</f>
        <v>-16971</v>
      </c>
      <c r="O248" s="352">
        <v>0</v>
      </c>
      <c r="P248" s="277">
        <f t="shared" si="212"/>
        <v>-1</v>
      </c>
    </row>
    <row r="249" spans="1:16" s="222" customFormat="1" ht="15.6" outlineLevel="1">
      <c r="A249" s="240"/>
      <c r="B249" s="237"/>
      <c r="C249" s="229">
        <v>5005</v>
      </c>
      <c r="D249" s="229" t="s">
        <v>410</v>
      </c>
      <c r="E249" s="225"/>
      <c r="F249" s="254"/>
      <c r="G249" s="244"/>
      <c r="H249" s="254"/>
      <c r="I249" s="244"/>
      <c r="J249" s="252"/>
      <c r="K249" s="244"/>
      <c r="L249" s="244">
        <v>7264.74</v>
      </c>
      <c r="M249" s="244">
        <v>11892</v>
      </c>
      <c r="N249" s="345">
        <f t="shared" si="243"/>
        <v>-11892</v>
      </c>
      <c r="O249" s="352">
        <v>0</v>
      </c>
      <c r="P249" s="277"/>
    </row>
    <row r="250" spans="1:16" ht="15.6" outlineLevel="1">
      <c r="A250" s="74"/>
      <c r="B250" s="70"/>
      <c r="C250" s="40">
        <v>506</v>
      </c>
      <c r="D250" s="40" t="s">
        <v>101</v>
      </c>
      <c r="E250" s="21">
        <v>7358</v>
      </c>
      <c r="F250" s="128">
        <v>7127</v>
      </c>
      <c r="G250" s="100">
        <v>8080</v>
      </c>
      <c r="H250" s="128"/>
      <c r="I250" s="244">
        <v>8861</v>
      </c>
      <c r="J250" s="252">
        <v>8602.58</v>
      </c>
      <c r="K250" s="244">
        <v>9288</v>
      </c>
      <c r="L250" s="244">
        <v>9448.1</v>
      </c>
      <c r="M250" s="244">
        <v>9756</v>
      </c>
      <c r="N250" s="345">
        <f t="shared" si="243"/>
        <v>-9756</v>
      </c>
      <c r="O250" s="352">
        <v>0</v>
      </c>
      <c r="P250" s="277">
        <f t="shared" si="212"/>
        <v>-1</v>
      </c>
    </row>
    <row r="251" spans="1:16" ht="15.6">
      <c r="A251" s="74"/>
      <c r="B251" s="70">
        <v>55</v>
      </c>
      <c r="C251" s="40"/>
      <c r="D251" s="70" t="s">
        <v>6</v>
      </c>
      <c r="E251" s="71">
        <f>SUM(E252:E261)</f>
        <v>12819</v>
      </c>
      <c r="F251" s="134">
        <f>SUM(F252:F261)</f>
        <v>11137</v>
      </c>
      <c r="G251" s="71">
        <f>SUM(G252:G261)</f>
        <v>13610</v>
      </c>
      <c r="H251" s="134">
        <v>12797.04</v>
      </c>
      <c r="I251" s="71">
        <f>SUM(I252:I261)</f>
        <v>14065</v>
      </c>
      <c r="J251" s="236">
        <f t="shared" ref="J251" si="244">SUM(J252:J261)</f>
        <v>13683.2</v>
      </c>
      <c r="K251" s="238">
        <f t="shared" ref="K251:L251" si="245">SUM(K252:K261)</f>
        <v>14065</v>
      </c>
      <c r="L251" s="238">
        <f t="shared" si="245"/>
        <v>14223.27</v>
      </c>
      <c r="M251" s="238">
        <f t="shared" ref="M251" si="246">SUM(M252:M261)</f>
        <v>14065</v>
      </c>
      <c r="N251" s="340">
        <f t="shared" si="243"/>
        <v>-14065</v>
      </c>
      <c r="O251" s="350">
        <v>0</v>
      </c>
      <c r="P251" s="277">
        <f t="shared" si="212"/>
        <v>-1</v>
      </c>
    </row>
    <row r="252" spans="1:16" ht="15.6" outlineLevel="1">
      <c r="A252" s="74"/>
      <c r="B252" s="70"/>
      <c r="C252" s="40">
        <v>5500</v>
      </c>
      <c r="D252" s="40" t="s">
        <v>102</v>
      </c>
      <c r="E252" s="21">
        <v>755</v>
      </c>
      <c r="F252" s="128">
        <v>645</v>
      </c>
      <c r="G252" s="99">
        <v>855</v>
      </c>
      <c r="H252" s="128"/>
      <c r="I252" s="244">
        <v>870</v>
      </c>
      <c r="J252" s="252">
        <v>506.79</v>
      </c>
      <c r="K252" s="244">
        <v>870</v>
      </c>
      <c r="L252" s="244">
        <v>821.03</v>
      </c>
      <c r="M252" s="244">
        <v>870</v>
      </c>
      <c r="N252" s="345">
        <f t="shared" si="243"/>
        <v>-870</v>
      </c>
      <c r="O252" s="352">
        <v>0</v>
      </c>
      <c r="P252" s="277">
        <f t="shared" si="212"/>
        <v>-1</v>
      </c>
    </row>
    <row r="253" spans="1:16" ht="15.6" outlineLevel="1">
      <c r="A253" s="74"/>
      <c r="B253" s="70"/>
      <c r="C253" s="40">
        <v>5503</v>
      </c>
      <c r="D253" s="40" t="s">
        <v>108</v>
      </c>
      <c r="E253" s="21">
        <v>100</v>
      </c>
      <c r="F253" s="128">
        <v>111</v>
      </c>
      <c r="G253" s="99">
        <v>200</v>
      </c>
      <c r="H253" s="128"/>
      <c r="I253" s="244">
        <v>200</v>
      </c>
      <c r="J253" s="252">
        <v>55.21</v>
      </c>
      <c r="K253" s="244">
        <v>200</v>
      </c>
      <c r="L253" s="244">
        <v>140.26</v>
      </c>
      <c r="M253" s="244">
        <v>200</v>
      </c>
      <c r="N253" s="345">
        <f t="shared" si="243"/>
        <v>-200</v>
      </c>
      <c r="O253" s="352">
        <v>0</v>
      </c>
      <c r="P253" s="277">
        <f t="shared" si="212"/>
        <v>-1</v>
      </c>
    </row>
    <row r="254" spans="1:16" ht="15.6" outlineLevel="1">
      <c r="A254" s="74"/>
      <c r="B254" s="70"/>
      <c r="C254" s="40">
        <v>5504</v>
      </c>
      <c r="D254" s="40" t="s">
        <v>109</v>
      </c>
      <c r="E254" s="21">
        <v>300</v>
      </c>
      <c r="F254" s="128">
        <v>102</v>
      </c>
      <c r="G254" s="99">
        <v>400</v>
      </c>
      <c r="H254" s="128"/>
      <c r="I254" s="244">
        <v>400</v>
      </c>
      <c r="J254" s="252">
        <v>372</v>
      </c>
      <c r="K254" s="244">
        <v>400</v>
      </c>
      <c r="L254" s="244">
        <v>277.73</v>
      </c>
      <c r="M254" s="244">
        <v>400</v>
      </c>
      <c r="N254" s="345">
        <f t="shared" si="243"/>
        <v>-400</v>
      </c>
      <c r="O254" s="352">
        <v>0</v>
      </c>
      <c r="P254" s="277">
        <f t="shared" si="212"/>
        <v>-1</v>
      </c>
    </row>
    <row r="255" spans="1:16" ht="15.6" outlineLevel="1">
      <c r="A255" s="74"/>
      <c r="B255" s="70"/>
      <c r="C255" s="40">
        <v>5511</v>
      </c>
      <c r="D255" s="40" t="s">
        <v>162</v>
      </c>
      <c r="E255" s="21">
        <v>6898</v>
      </c>
      <c r="F255" s="128">
        <v>6025</v>
      </c>
      <c r="G255" s="100">
        <v>5345</v>
      </c>
      <c r="H255" s="128"/>
      <c r="I255" s="244">
        <v>5520</v>
      </c>
      <c r="J255" s="252">
        <v>4524</v>
      </c>
      <c r="K255" s="244">
        <v>5390</v>
      </c>
      <c r="L255" s="244">
        <v>5219.62</v>
      </c>
      <c r="M255" s="244">
        <v>5390</v>
      </c>
      <c r="N255" s="345">
        <f t="shared" si="243"/>
        <v>-5390</v>
      </c>
      <c r="O255" s="352">
        <v>0</v>
      </c>
      <c r="P255" s="277">
        <f t="shared" si="212"/>
        <v>-1</v>
      </c>
    </row>
    <row r="256" spans="1:16" ht="15.6" outlineLevel="1">
      <c r="A256" s="74"/>
      <c r="B256" s="70"/>
      <c r="C256" s="40">
        <v>5513</v>
      </c>
      <c r="D256" s="40" t="s">
        <v>110</v>
      </c>
      <c r="E256" s="21">
        <v>990</v>
      </c>
      <c r="F256" s="128">
        <v>879</v>
      </c>
      <c r="G256" s="99">
        <v>990</v>
      </c>
      <c r="H256" s="128"/>
      <c r="I256" s="244">
        <v>990</v>
      </c>
      <c r="J256" s="252">
        <v>1035</v>
      </c>
      <c r="K256" s="244">
        <v>990</v>
      </c>
      <c r="L256" s="244">
        <v>1086.82</v>
      </c>
      <c r="M256" s="244">
        <v>990</v>
      </c>
      <c r="N256" s="345">
        <f t="shared" si="243"/>
        <v>-990</v>
      </c>
      <c r="O256" s="352">
        <v>0</v>
      </c>
      <c r="P256" s="277">
        <f t="shared" si="212"/>
        <v>-1</v>
      </c>
    </row>
    <row r="257" spans="1:16" ht="15.6" outlineLevel="1">
      <c r="A257" s="74"/>
      <c r="B257" s="70"/>
      <c r="C257" s="40">
        <v>5514</v>
      </c>
      <c r="D257" s="40" t="s">
        <v>111</v>
      </c>
      <c r="E257" s="21">
        <v>50</v>
      </c>
      <c r="F257" s="128">
        <v>38</v>
      </c>
      <c r="G257" s="99">
        <v>500</v>
      </c>
      <c r="H257" s="128"/>
      <c r="I257" s="244">
        <v>550</v>
      </c>
      <c r="J257" s="252">
        <v>279</v>
      </c>
      <c r="K257" s="244">
        <v>845</v>
      </c>
      <c r="L257" s="244">
        <v>899.53</v>
      </c>
      <c r="M257" s="244">
        <v>45</v>
      </c>
      <c r="N257" s="345">
        <f t="shared" si="243"/>
        <v>-45</v>
      </c>
      <c r="O257" s="352">
        <v>0</v>
      </c>
      <c r="P257" s="277">
        <f t="shared" si="212"/>
        <v>-1</v>
      </c>
    </row>
    <row r="258" spans="1:16" ht="15.6" outlineLevel="1">
      <c r="A258" s="74"/>
      <c r="B258" s="70"/>
      <c r="C258" s="40">
        <v>5515</v>
      </c>
      <c r="D258" s="40" t="s">
        <v>157</v>
      </c>
      <c r="E258" s="21">
        <v>1700</v>
      </c>
      <c r="F258" s="128">
        <v>1446</v>
      </c>
      <c r="G258" s="100">
        <v>2000</v>
      </c>
      <c r="H258" s="128"/>
      <c r="I258" s="244">
        <v>2000</v>
      </c>
      <c r="J258" s="252">
        <v>2813.2</v>
      </c>
      <c r="K258" s="244">
        <v>2000</v>
      </c>
      <c r="L258" s="244">
        <v>2222</v>
      </c>
      <c r="M258" s="244">
        <v>2435</v>
      </c>
      <c r="N258" s="345">
        <f t="shared" si="243"/>
        <v>-2435</v>
      </c>
      <c r="O258" s="352">
        <v>0</v>
      </c>
      <c r="P258" s="277">
        <f t="shared" si="212"/>
        <v>-1</v>
      </c>
    </row>
    <row r="259" spans="1:16" ht="15.6" outlineLevel="1">
      <c r="A259" s="74"/>
      <c r="B259" s="70"/>
      <c r="C259" s="40">
        <v>5522</v>
      </c>
      <c r="D259" s="40" t="s">
        <v>163</v>
      </c>
      <c r="E259" s="21">
        <v>126</v>
      </c>
      <c r="F259" s="128">
        <v>136</v>
      </c>
      <c r="G259" s="99">
        <v>120</v>
      </c>
      <c r="H259" s="128"/>
      <c r="I259" s="244">
        <v>285</v>
      </c>
      <c r="J259" s="252">
        <v>229.98</v>
      </c>
      <c r="K259" s="244">
        <v>120</v>
      </c>
      <c r="L259" s="244">
        <v>60</v>
      </c>
      <c r="M259" s="244">
        <v>285</v>
      </c>
      <c r="N259" s="345">
        <f t="shared" si="243"/>
        <v>-285</v>
      </c>
      <c r="O259" s="352">
        <v>0</v>
      </c>
      <c r="P259" s="277">
        <f t="shared" si="212"/>
        <v>-1</v>
      </c>
    </row>
    <row r="260" spans="1:16" ht="15.6" outlineLevel="1">
      <c r="A260" s="74"/>
      <c r="B260" s="70"/>
      <c r="C260" s="40">
        <v>5525</v>
      </c>
      <c r="D260" s="40" t="s">
        <v>172</v>
      </c>
      <c r="E260" s="21">
        <v>1300</v>
      </c>
      <c r="F260" s="128">
        <v>1249</v>
      </c>
      <c r="G260" s="100">
        <v>1000</v>
      </c>
      <c r="H260" s="128"/>
      <c r="I260" s="244">
        <v>1000</v>
      </c>
      <c r="J260" s="252">
        <v>1277.02</v>
      </c>
      <c r="K260" s="244">
        <v>1000</v>
      </c>
      <c r="L260" s="244">
        <v>1011.28</v>
      </c>
      <c r="M260" s="244">
        <v>1200</v>
      </c>
      <c r="N260" s="345">
        <f t="shared" si="243"/>
        <v>-1200</v>
      </c>
      <c r="O260" s="352">
        <v>0</v>
      </c>
      <c r="P260" s="277">
        <f t="shared" si="212"/>
        <v>-1</v>
      </c>
    </row>
    <row r="261" spans="1:16" ht="15.6" outlineLevel="1">
      <c r="A261" s="74"/>
      <c r="B261" s="70"/>
      <c r="C261" s="40">
        <v>5540</v>
      </c>
      <c r="D261" s="40" t="s">
        <v>151</v>
      </c>
      <c r="E261" s="21">
        <v>600</v>
      </c>
      <c r="F261" s="128">
        <v>506</v>
      </c>
      <c r="G261" s="99">
        <v>2200</v>
      </c>
      <c r="H261" s="128"/>
      <c r="I261" s="244">
        <v>2250</v>
      </c>
      <c r="J261" s="252">
        <v>2591</v>
      </c>
      <c r="K261" s="244">
        <v>2250</v>
      </c>
      <c r="L261" s="244">
        <v>2485</v>
      </c>
      <c r="M261" s="244">
        <v>2250</v>
      </c>
      <c r="N261" s="345">
        <f t="shared" si="243"/>
        <v>-2250</v>
      </c>
      <c r="O261" s="352">
        <v>0</v>
      </c>
      <c r="P261" s="277">
        <f t="shared" si="212"/>
        <v>-1</v>
      </c>
    </row>
    <row r="262" spans="1:16" ht="15.6">
      <c r="A262" s="35" t="s">
        <v>22</v>
      </c>
      <c r="B262" s="36"/>
      <c r="C262" s="36"/>
      <c r="D262" s="37" t="s">
        <v>174</v>
      </c>
      <c r="E262" s="38">
        <f t="shared" ref="E262:O262" si="247">SUM(E263)</f>
        <v>4600</v>
      </c>
      <c r="F262" s="38">
        <f t="shared" si="247"/>
        <v>5467</v>
      </c>
      <c r="G262" s="38">
        <f t="shared" si="247"/>
        <v>4980</v>
      </c>
      <c r="H262" s="38">
        <f>H263</f>
        <v>5085.25</v>
      </c>
      <c r="I262" s="227">
        <f t="shared" si="247"/>
        <v>5085</v>
      </c>
      <c r="J262" s="227">
        <f t="shared" si="247"/>
        <v>6122.33</v>
      </c>
      <c r="K262" s="227">
        <f t="shared" si="247"/>
        <v>5085</v>
      </c>
      <c r="L262" s="227">
        <f t="shared" si="247"/>
        <v>5583.8</v>
      </c>
      <c r="M262" s="227">
        <f t="shared" si="247"/>
        <v>5085</v>
      </c>
      <c r="N262" s="339">
        <f>O262-M262</f>
        <v>0</v>
      </c>
      <c r="O262" s="227">
        <f t="shared" si="247"/>
        <v>5085</v>
      </c>
      <c r="P262" s="277">
        <f t="shared" si="212"/>
        <v>0</v>
      </c>
    </row>
    <row r="263" spans="1:16" ht="15.6">
      <c r="A263" s="9"/>
      <c r="B263" s="39">
        <v>55</v>
      </c>
      <c r="C263" s="39"/>
      <c r="D263" s="72" t="s">
        <v>6</v>
      </c>
      <c r="E263" s="8">
        <f>SUM(E265)</f>
        <v>4600</v>
      </c>
      <c r="F263" s="129">
        <f>SUM(F265)</f>
        <v>5467</v>
      </c>
      <c r="G263" s="8">
        <f>SUM(G265)</f>
        <v>4980</v>
      </c>
      <c r="H263" s="129">
        <v>5085.25</v>
      </c>
      <c r="I263" s="8">
        <f>SUM(I265)</f>
        <v>5085</v>
      </c>
      <c r="J263" s="232">
        <f>SUM(J265+J264)</f>
        <v>6122.33</v>
      </c>
      <c r="K263" s="223">
        <f>SUM(K265+K264)</f>
        <v>5085</v>
      </c>
      <c r="L263" s="223">
        <f t="shared" ref="L263:O263" si="248">SUM(L265+L264)</f>
        <v>5583.8</v>
      </c>
      <c r="M263" s="223">
        <f t="shared" ref="M263" si="249">SUM(M265+M264)</f>
        <v>5085</v>
      </c>
      <c r="N263" s="340">
        <f>O263-M263</f>
        <v>0</v>
      </c>
      <c r="O263" s="223">
        <f t="shared" si="248"/>
        <v>5085</v>
      </c>
      <c r="P263" s="277">
        <f t="shared" si="212"/>
        <v>0</v>
      </c>
    </row>
    <row r="264" spans="1:16" s="222" customFormat="1" ht="15.6">
      <c r="A264" s="224"/>
      <c r="B264" s="228"/>
      <c r="C264" s="229">
        <v>450</v>
      </c>
      <c r="D264" s="239" t="s">
        <v>429</v>
      </c>
      <c r="E264" s="225"/>
      <c r="F264" s="254"/>
      <c r="G264" s="225"/>
      <c r="H264" s="254"/>
      <c r="I264" s="225">
        <v>0</v>
      </c>
      <c r="J264" s="282">
        <v>1052.8</v>
      </c>
      <c r="K264" s="269"/>
      <c r="L264" s="269">
        <v>476.8</v>
      </c>
      <c r="M264" s="269"/>
      <c r="N264" s="340"/>
      <c r="O264" s="269"/>
      <c r="P264" s="277"/>
    </row>
    <row r="265" spans="1:16" ht="15.6" outlineLevel="1">
      <c r="A265" s="9"/>
      <c r="B265" s="39"/>
      <c r="C265" s="40">
        <v>5525</v>
      </c>
      <c r="D265" s="73" t="s">
        <v>172</v>
      </c>
      <c r="E265" s="63">
        <v>4600</v>
      </c>
      <c r="F265" s="128">
        <v>5467</v>
      </c>
      <c r="G265" s="100">
        <v>4980</v>
      </c>
      <c r="H265" s="128"/>
      <c r="I265" s="100">
        <v>5085</v>
      </c>
      <c r="J265" s="252">
        <v>5069.53</v>
      </c>
      <c r="K265" s="244">
        <v>5085</v>
      </c>
      <c r="L265" s="244">
        <v>5107</v>
      </c>
      <c r="M265" s="244">
        <v>5085</v>
      </c>
      <c r="N265" s="340">
        <f t="shared" ref="N265" si="250">O265-M265</f>
        <v>0</v>
      </c>
      <c r="O265" s="244">
        <v>5085</v>
      </c>
      <c r="P265" s="277">
        <f t="shared" si="212"/>
        <v>0</v>
      </c>
    </row>
    <row r="266" spans="1:16" ht="15.6">
      <c r="A266" s="56" t="s">
        <v>23</v>
      </c>
      <c r="B266" s="46"/>
      <c r="C266" s="46"/>
      <c r="D266" s="68" t="s">
        <v>175</v>
      </c>
      <c r="E266" s="65">
        <f t="shared" ref="E266:J266" si="251">SUM(E267+E270)</f>
        <v>14418</v>
      </c>
      <c r="F266" s="65">
        <f t="shared" si="251"/>
        <v>14316</v>
      </c>
      <c r="G266" s="65">
        <f>SUM(G267+G270)</f>
        <v>15263</v>
      </c>
      <c r="H266" s="65">
        <f>H267+H270</f>
        <v>14541.77</v>
      </c>
      <c r="I266" s="235">
        <f t="shared" si="251"/>
        <v>17046</v>
      </c>
      <c r="J266" s="235">
        <f t="shared" si="251"/>
        <v>16998.63</v>
      </c>
      <c r="K266" s="235">
        <f t="shared" ref="K266:O266" si="252">SUM(K267+K270)</f>
        <v>17360</v>
      </c>
      <c r="L266" s="235">
        <f t="shared" si="252"/>
        <v>17239.810000000001</v>
      </c>
      <c r="M266" s="235">
        <f t="shared" ref="M266" si="253">SUM(M267+M270)</f>
        <v>14765</v>
      </c>
      <c r="N266" s="339">
        <f>O266-M266</f>
        <v>1247</v>
      </c>
      <c r="O266" s="235">
        <f t="shared" si="252"/>
        <v>16012</v>
      </c>
      <c r="P266" s="277">
        <f t="shared" si="212"/>
        <v>-7.764976958525345E-2</v>
      </c>
    </row>
    <row r="267" spans="1:16" ht="15.6">
      <c r="A267" s="9"/>
      <c r="B267" s="39">
        <v>50</v>
      </c>
      <c r="C267" s="39"/>
      <c r="D267" s="39" t="s">
        <v>98</v>
      </c>
      <c r="E267" s="8">
        <f t="shared" ref="E267:F267" si="254">SUM(E268:E269)</f>
        <v>8930</v>
      </c>
      <c r="F267" s="129">
        <f t="shared" si="254"/>
        <v>8930</v>
      </c>
      <c r="G267" s="8">
        <f>SUM(G268:G269)</f>
        <v>9529</v>
      </c>
      <c r="H267" s="129">
        <v>9538.77</v>
      </c>
      <c r="I267" s="8">
        <f>SUM(I268:I269)</f>
        <v>10489</v>
      </c>
      <c r="J267" s="232">
        <f t="shared" ref="J267" si="255">SUM(J268:J269)</f>
        <v>10548.48</v>
      </c>
      <c r="K267" s="223">
        <f t="shared" ref="K267:O267" si="256">SUM(K268:K269)</f>
        <v>10802</v>
      </c>
      <c r="L267" s="223">
        <f t="shared" si="256"/>
        <v>10616.04</v>
      </c>
      <c r="M267" s="223">
        <f t="shared" ref="M267" si="257">SUM(M268:M269)</f>
        <v>8207</v>
      </c>
      <c r="N267" s="340">
        <f>O267-M267</f>
        <v>1247</v>
      </c>
      <c r="O267" s="223">
        <f t="shared" si="256"/>
        <v>9454</v>
      </c>
      <c r="P267" s="277">
        <f t="shared" si="212"/>
        <v>-0.12479170523977041</v>
      </c>
    </row>
    <row r="268" spans="1:16" ht="15.6" outlineLevel="1">
      <c r="A268" s="9"/>
      <c r="B268" s="39"/>
      <c r="C268" s="40">
        <v>5002</v>
      </c>
      <c r="D268" s="40" t="s">
        <v>121</v>
      </c>
      <c r="E268" s="21">
        <v>6644</v>
      </c>
      <c r="F268" s="128">
        <v>6643</v>
      </c>
      <c r="G268" s="100">
        <v>7111</v>
      </c>
      <c r="H268" s="128"/>
      <c r="I268" s="244">
        <v>7839</v>
      </c>
      <c r="J268" s="252">
        <v>7888.29</v>
      </c>
      <c r="K268" s="244">
        <v>8073</v>
      </c>
      <c r="L268" s="244">
        <v>7860.13</v>
      </c>
      <c r="M268" s="244">
        <v>6134</v>
      </c>
      <c r="N268" s="345">
        <f t="shared" ref="N268:N279" si="258">O268-M268</f>
        <v>932</v>
      </c>
      <c r="O268" s="244">
        <v>7066</v>
      </c>
      <c r="P268" s="277">
        <f t="shared" si="212"/>
        <v>-0.12473677691068995</v>
      </c>
    </row>
    <row r="269" spans="1:16" ht="15.6" outlineLevel="1">
      <c r="A269" s="9"/>
      <c r="B269" s="39"/>
      <c r="C269" s="40">
        <v>506</v>
      </c>
      <c r="D269" s="40" t="s">
        <v>101</v>
      </c>
      <c r="E269" s="21">
        <v>2286</v>
      </c>
      <c r="F269" s="128">
        <v>2287</v>
      </c>
      <c r="G269" s="100">
        <v>2418</v>
      </c>
      <c r="H269" s="128"/>
      <c r="I269" s="244">
        <v>2650</v>
      </c>
      <c r="J269" s="252">
        <v>2660.19</v>
      </c>
      <c r="K269" s="244">
        <v>2729</v>
      </c>
      <c r="L269" s="244">
        <v>2755.91</v>
      </c>
      <c r="M269" s="244">
        <v>2073</v>
      </c>
      <c r="N269" s="345">
        <f t="shared" si="258"/>
        <v>315</v>
      </c>
      <c r="O269" s="244">
        <v>2388</v>
      </c>
      <c r="P269" s="277">
        <f t="shared" si="212"/>
        <v>-0.12495419567607183</v>
      </c>
    </row>
    <row r="270" spans="1:16" ht="15.6">
      <c r="A270" s="74"/>
      <c r="B270" s="70">
        <v>55</v>
      </c>
      <c r="C270" s="70"/>
      <c r="D270" s="70" t="s">
        <v>6</v>
      </c>
      <c r="E270" s="71">
        <f t="shared" ref="E270:F270" si="259">SUM(E271:E279)</f>
        <v>5488</v>
      </c>
      <c r="F270" s="134">
        <f t="shared" si="259"/>
        <v>5386</v>
      </c>
      <c r="G270" s="71">
        <f>SUM(G271:G279)</f>
        <v>5734</v>
      </c>
      <c r="H270" s="134">
        <v>5003</v>
      </c>
      <c r="I270" s="71">
        <f>SUM(I271:I279)</f>
        <v>6557</v>
      </c>
      <c r="J270" s="236">
        <f t="shared" ref="J270" si="260">SUM(J271:J279)</f>
        <v>6450.1500000000005</v>
      </c>
      <c r="K270" s="238">
        <f t="shared" ref="K270:O270" si="261">SUM(K271:K279)</f>
        <v>6558</v>
      </c>
      <c r="L270" s="238">
        <f t="shared" si="261"/>
        <v>6623.77</v>
      </c>
      <c r="M270" s="238">
        <f t="shared" ref="M270" si="262">SUM(M271:M279)</f>
        <v>6558</v>
      </c>
      <c r="N270" s="340">
        <f t="shared" si="258"/>
        <v>0</v>
      </c>
      <c r="O270" s="238">
        <f t="shared" si="261"/>
        <v>6558</v>
      </c>
      <c r="P270" s="277">
        <f t="shared" si="212"/>
        <v>0</v>
      </c>
    </row>
    <row r="271" spans="1:16" ht="15.6" outlineLevel="1">
      <c r="A271" s="74"/>
      <c r="B271" s="70"/>
      <c r="C271" s="40">
        <v>5500</v>
      </c>
      <c r="D271" s="40" t="s">
        <v>102</v>
      </c>
      <c r="E271" s="21">
        <v>470</v>
      </c>
      <c r="F271" s="128">
        <v>478</v>
      </c>
      <c r="G271" s="99">
        <v>420</v>
      </c>
      <c r="H271" s="128"/>
      <c r="I271" s="244">
        <v>550</v>
      </c>
      <c r="J271" s="252">
        <v>362.52</v>
      </c>
      <c r="K271" s="244">
        <v>351</v>
      </c>
      <c r="L271" s="244">
        <v>270.58</v>
      </c>
      <c r="M271" s="244">
        <v>350</v>
      </c>
      <c r="N271" s="340">
        <f t="shared" si="258"/>
        <v>0</v>
      </c>
      <c r="O271" s="244">
        <v>350</v>
      </c>
      <c r="P271" s="277">
        <f t="shared" si="212"/>
        <v>-2.8490028490028491E-3</v>
      </c>
    </row>
    <row r="272" spans="1:16" ht="15.6" outlineLevel="1">
      <c r="A272" s="74"/>
      <c r="B272" s="70"/>
      <c r="C272" s="40">
        <v>5503</v>
      </c>
      <c r="D272" s="40" t="s">
        <v>108</v>
      </c>
      <c r="E272" s="21">
        <v>64</v>
      </c>
      <c r="F272" s="128">
        <v>43</v>
      </c>
      <c r="G272" s="99">
        <v>70</v>
      </c>
      <c r="H272" s="128"/>
      <c r="I272" s="244">
        <v>50</v>
      </c>
      <c r="J272" s="252">
        <v>28.38</v>
      </c>
      <c r="K272" s="244">
        <v>40</v>
      </c>
      <c r="L272" s="244">
        <v>6.31</v>
      </c>
      <c r="M272" s="244">
        <v>30</v>
      </c>
      <c r="N272" s="340">
        <f t="shared" si="258"/>
        <v>0</v>
      </c>
      <c r="O272" s="244">
        <v>30</v>
      </c>
      <c r="P272" s="277">
        <f t="shared" si="212"/>
        <v>-0.25</v>
      </c>
    </row>
    <row r="273" spans="1:16" ht="15.6" outlineLevel="1">
      <c r="A273" s="74"/>
      <c r="B273" s="70"/>
      <c r="C273" s="40">
        <v>5504</v>
      </c>
      <c r="D273" s="40" t="s">
        <v>109</v>
      </c>
      <c r="E273" s="21">
        <v>174</v>
      </c>
      <c r="F273" s="128">
        <v>142</v>
      </c>
      <c r="G273" s="99">
        <v>480</v>
      </c>
      <c r="H273" s="128"/>
      <c r="I273" s="244">
        <v>350</v>
      </c>
      <c r="J273" s="252">
        <v>269.02999999999997</v>
      </c>
      <c r="K273" s="244">
        <v>325</v>
      </c>
      <c r="L273" s="244">
        <v>218.78</v>
      </c>
      <c r="M273" s="244">
        <v>450</v>
      </c>
      <c r="N273" s="340">
        <f t="shared" si="258"/>
        <v>0</v>
      </c>
      <c r="O273" s="244">
        <v>450</v>
      </c>
      <c r="P273" s="277">
        <f t="shared" si="212"/>
        <v>0.38461538461538464</v>
      </c>
    </row>
    <row r="274" spans="1:16" ht="15.6" outlineLevel="1">
      <c r="A274" s="74"/>
      <c r="B274" s="70"/>
      <c r="C274" s="40">
        <v>5511</v>
      </c>
      <c r="D274" s="40" t="s">
        <v>162</v>
      </c>
      <c r="E274" s="21">
        <v>1320</v>
      </c>
      <c r="F274" s="128">
        <v>1272</v>
      </c>
      <c r="G274" s="100">
        <v>1334</v>
      </c>
      <c r="H274" s="128"/>
      <c r="I274" s="244">
        <v>1710</v>
      </c>
      <c r="J274" s="252">
        <v>1601.49</v>
      </c>
      <c r="K274" s="244">
        <v>1700</v>
      </c>
      <c r="L274" s="244">
        <v>1601.33</v>
      </c>
      <c r="M274" s="244">
        <v>1938</v>
      </c>
      <c r="N274" s="340">
        <f t="shared" si="258"/>
        <v>0</v>
      </c>
      <c r="O274" s="244">
        <v>1938</v>
      </c>
      <c r="P274" s="277">
        <f t="shared" si="212"/>
        <v>0.14000000000000001</v>
      </c>
    </row>
    <row r="275" spans="1:16" ht="15.6" outlineLevel="1">
      <c r="A275" s="74"/>
      <c r="B275" s="70"/>
      <c r="C275" s="40">
        <v>5514</v>
      </c>
      <c r="D275" s="40" t="s">
        <v>111</v>
      </c>
      <c r="E275" s="63">
        <v>740</v>
      </c>
      <c r="F275" s="128">
        <v>729</v>
      </c>
      <c r="G275" s="99">
        <v>700</v>
      </c>
      <c r="H275" s="128"/>
      <c r="I275" s="244">
        <v>787</v>
      </c>
      <c r="J275" s="252">
        <v>1136.9000000000001</v>
      </c>
      <c r="K275" s="244">
        <v>1152</v>
      </c>
      <c r="L275" s="244">
        <v>1076.1600000000001</v>
      </c>
      <c r="M275" s="244">
        <v>650</v>
      </c>
      <c r="N275" s="340">
        <f t="shared" si="258"/>
        <v>0</v>
      </c>
      <c r="O275" s="244">
        <v>650</v>
      </c>
      <c r="P275" s="277">
        <f t="shared" si="212"/>
        <v>-0.4357638888888889</v>
      </c>
    </row>
    <row r="276" spans="1:16" ht="15.6" outlineLevel="1">
      <c r="A276" s="74"/>
      <c r="B276" s="70"/>
      <c r="C276" s="40">
        <v>5515</v>
      </c>
      <c r="D276" s="40" t="s">
        <v>282</v>
      </c>
      <c r="E276" s="63"/>
      <c r="F276" s="128"/>
      <c r="G276" s="99"/>
      <c r="H276" s="128"/>
      <c r="I276" s="244">
        <v>25</v>
      </c>
      <c r="J276" s="252">
        <v>0</v>
      </c>
      <c r="K276" s="244">
        <v>0</v>
      </c>
      <c r="L276" s="244">
        <v>100</v>
      </c>
      <c r="M276" s="244">
        <v>100</v>
      </c>
      <c r="N276" s="340">
        <f t="shared" si="258"/>
        <v>0</v>
      </c>
      <c r="O276" s="244">
        <v>100</v>
      </c>
      <c r="P276" s="277"/>
    </row>
    <row r="277" spans="1:16" ht="15.6" outlineLevel="1">
      <c r="A277" s="74"/>
      <c r="B277" s="70"/>
      <c r="C277" s="40">
        <v>5522</v>
      </c>
      <c r="D277" s="40" t="s">
        <v>163</v>
      </c>
      <c r="E277" s="21">
        <v>42</v>
      </c>
      <c r="F277" s="128">
        <v>35</v>
      </c>
      <c r="G277" s="99">
        <v>0</v>
      </c>
      <c r="H277" s="128"/>
      <c r="I277" s="244">
        <v>95</v>
      </c>
      <c r="J277" s="252">
        <v>36.659999999999997</v>
      </c>
      <c r="K277" s="244">
        <v>0</v>
      </c>
      <c r="L277" s="244">
        <v>0</v>
      </c>
      <c r="M277" s="244">
        <v>0</v>
      </c>
      <c r="N277" s="340">
        <f t="shared" si="258"/>
        <v>0</v>
      </c>
      <c r="O277" s="244">
        <v>0</v>
      </c>
      <c r="P277" s="277"/>
    </row>
    <row r="278" spans="1:16" ht="15.6" outlineLevel="1">
      <c r="A278" s="74"/>
      <c r="B278" s="70"/>
      <c r="C278" s="40">
        <v>5523</v>
      </c>
      <c r="D278" s="40" t="s">
        <v>176</v>
      </c>
      <c r="E278" s="21">
        <v>2550</v>
      </c>
      <c r="F278" s="128">
        <v>2543</v>
      </c>
      <c r="G278" s="100">
        <v>2680</v>
      </c>
      <c r="H278" s="128"/>
      <c r="I278" s="244">
        <v>2840</v>
      </c>
      <c r="J278" s="252">
        <v>2951.96</v>
      </c>
      <c r="K278" s="244">
        <v>2840</v>
      </c>
      <c r="L278" s="244">
        <v>3311.85</v>
      </c>
      <c r="M278" s="244">
        <v>2840</v>
      </c>
      <c r="N278" s="340">
        <f t="shared" si="258"/>
        <v>0</v>
      </c>
      <c r="O278" s="244">
        <v>2840</v>
      </c>
      <c r="P278" s="277">
        <f t="shared" si="212"/>
        <v>0</v>
      </c>
    </row>
    <row r="279" spans="1:16" ht="15.6" outlineLevel="1">
      <c r="A279" s="74"/>
      <c r="B279" s="70"/>
      <c r="C279" s="40">
        <v>5525</v>
      </c>
      <c r="D279" s="40" t="s">
        <v>172</v>
      </c>
      <c r="E279" s="21">
        <v>128</v>
      </c>
      <c r="F279" s="128">
        <v>144</v>
      </c>
      <c r="G279" s="99">
        <v>50</v>
      </c>
      <c r="H279" s="128"/>
      <c r="I279" s="244">
        <v>150</v>
      </c>
      <c r="J279" s="252">
        <v>63.21</v>
      </c>
      <c r="K279" s="244">
        <v>150</v>
      </c>
      <c r="L279" s="244">
        <v>38.76</v>
      </c>
      <c r="M279" s="244">
        <v>200</v>
      </c>
      <c r="N279" s="340">
        <f t="shared" si="258"/>
        <v>0</v>
      </c>
      <c r="O279" s="244">
        <v>200</v>
      </c>
      <c r="P279" s="277">
        <f t="shared" si="212"/>
        <v>0.33333333333333331</v>
      </c>
    </row>
    <row r="280" spans="1:16" ht="15.6">
      <c r="A280" s="35" t="s">
        <v>23</v>
      </c>
      <c r="B280" s="36"/>
      <c r="C280" s="36"/>
      <c r="D280" s="37" t="s">
        <v>177</v>
      </c>
      <c r="E280" s="38">
        <f t="shared" ref="E280:J280" si="263">SUM(E281+E284)</f>
        <v>16310</v>
      </c>
      <c r="F280" s="38">
        <f t="shared" si="263"/>
        <v>16214</v>
      </c>
      <c r="G280" s="38">
        <f>SUM(G281+G284)</f>
        <v>16812</v>
      </c>
      <c r="H280" s="38">
        <f>H281+H284</f>
        <v>16250.38</v>
      </c>
      <c r="I280" s="227">
        <f t="shared" si="263"/>
        <v>18217</v>
      </c>
      <c r="J280" s="227">
        <f t="shared" si="263"/>
        <v>17630.43</v>
      </c>
      <c r="K280" s="227">
        <f t="shared" ref="K280:O280" si="264">SUM(K281+K284)</f>
        <v>19277</v>
      </c>
      <c r="L280" s="227">
        <f t="shared" si="264"/>
        <v>18912.120000000003</v>
      </c>
      <c r="M280" s="227">
        <f t="shared" ref="M280" si="265">SUM(M281+M284)</f>
        <v>21203</v>
      </c>
      <c r="N280" s="339">
        <f>O280-M280</f>
        <v>0</v>
      </c>
      <c r="O280" s="227">
        <f t="shared" si="264"/>
        <v>21203</v>
      </c>
      <c r="P280" s="277">
        <f t="shared" si="212"/>
        <v>9.9911812003942516E-2</v>
      </c>
    </row>
    <row r="281" spans="1:16" ht="15.6">
      <c r="A281" s="9"/>
      <c r="B281" s="39">
        <v>50</v>
      </c>
      <c r="C281" s="39"/>
      <c r="D281" s="39" t="s">
        <v>98</v>
      </c>
      <c r="E281" s="8">
        <f t="shared" ref="E281:F281" si="266">SUM(E282:E283)</f>
        <v>9225</v>
      </c>
      <c r="F281" s="129">
        <f t="shared" si="266"/>
        <v>9413</v>
      </c>
      <c r="G281" s="8">
        <f>SUM(G282:G283)</f>
        <v>9842</v>
      </c>
      <c r="H281" s="129">
        <v>9678.3799999999992</v>
      </c>
      <c r="I281" s="8">
        <f>SUM(I282:I283)</f>
        <v>10837</v>
      </c>
      <c r="J281" s="232">
        <f t="shared" ref="J281" si="267">SUM(J282:J283)</f>
        <v>10605.17</v>
      </c>
      <c r="K281" s="223">
        <f t="shared" ref="K281:O281" si="268">SUM(K282:K283)</f>
        <v>11167</v>
      </c>
      <c r="L281" s="223">
        <f t="shared" si="268"/>
        <v>11304.91</v>
      </c>
      <c r="M281" s="223">
        <f t="shared" ref="M281" si="269">SUM(M282:M283)</f>
        <v>11497</v>
      </c>
      <c r="N281" s="340">
        <f>O281-M281</f>
        <v>0</v>
      </c>
      <c r="O281" s="223">
        <f t="shared" si="268"/>
        <v>11497</v>
      </c>
      <c r="P281" s="277">
        <f t="shared" si="212"/>
        <v>2.9551356675920123E-2</v>
      </c>
    </row>
    <row r="282" spans="1:16" ht="15.6" outlineLevel="1">
      <c r="A282" s="9"/>
      <c r="B282" s="39"/>
      <c r="C282" s="40">
        <v>5002</v>
      </c>
      <c r="D282" s="40" t="s">
        <v>121</v>
      </c>
      <c r="E282" s="21">
        <v>6864</v>
      </c>
      <c r="F282" s="128">
        <v>6992</v>
      </c>
      <c r="G282" s="100">
        <v>7345</v>
      </c>
      <c r="H282" s="128"/>
      <c r="I282" s="244">
        <v>8099</v>
      </c>
      <c r="J282" s="252">
        <v>7930.57</v>
      </c>
      <c r="K282" s="244">
        <v>8346</v>
      </c>
      <c r="L282" s="244">
        <v>8453.61</v>
      </c>
      <c r="M282" s="244">
        <v>8593</v>
      </c>
      <c r="N282" s="340">
        <f t="shared" ref="N282:N293" si="270">O282-M282</f>
        <v>0</v>
      </c>
      <c r="O282" s="244">
        <v>8593</v>
      </c>
      <c r="P282" s="277">
        <f t="shared" si="212"/>
        <v>2.9595015576323987E-2</v>
      </c>
    </row>
    <row r="283" spans="1:16" ht="15.6" outlineLevel="1">
      <c r="A283" s="9"/>
      <c r="B283" s="39"/>
      <c r="C283" s="40">
        <v>506</v>
      </c>
      <c r="D283" s="40" t="s">
        <v>101</v>
      </c>
      <c r="E283" s="21">
        <v>2361</v>
      </c>
      <c r="F283" s="128">
        <v>2421</v>
      </c>
      <c r="G283" s="100">
        <v>2497</v>
      </c>
      <c r="H283" s="128"/>
      <c r="I283" s="244">
        <v>2738</v>
      </c>
      <c r="J283" s="252">
        <v>2674.6</v>
      </c>
      <c r="K283" s="244">
        <v>2821</v>
      </c>
      <c r="L283" s="244">
        <v>2851.3</v>
      </c>
      <c r="M283" s="244">
        <v>2904</v>
      </c>
      <c r="N283" s="340">
        <f t="shared" si="270"/>
        <v>0</v>
      </c>
      <c r="O283" s="244">
        <v>2904</v>
      </c>
      <c r="P283" s="277">
        <f t="shared" ref="P283:P368" si="271">(O283-K283)/K283</f>
        <v>2.9422190712513292E-2</v>
      </c>
    </row>
    <row r="284" spans="1:16" ht="15.6">
      <c r="A284" s="74"/>
      <c r="B284" s="70">
        <v>55</v>
      </c>
      <c r="C284" s="70"/>
      <c r="D284" s="70" t="s">
        <v>6</v>
      </c>
      <c r="E284" s="71">
        <f t="shared" ref="E284:F284" si="272">SUM(E285:E293)</f>
        <v>7085</v>
      </c>
      <c r="F284" s="134">
        <f t="shared" si="272"/>
        <v>6801</v>
      </c>
      <c r="G284" s="71">
        <f>SUM(G285:G293)</f>
        <v>6970</v>
      </c>
      <c r="H284" s="134">
        <v>6572</v>
      </c>
      <c r="I284" s="71">
        <f>SUM(I285:I293)</f>
        <v>7380</v>
      </c>
      <c r="J284" s="236">
        <f t="shared" ref="J284" si="273">SUM(J285:J293)</f>
        <v>7025.26</v>
      </c>
      <c r="K284" s="238">
        <f t="shared" ref="K284:O284" si="274">SUM(K285:K293)</f>
        <v>8110</v>
      </c>
      <c r="L284" s="238">
        <f t="shared" si="274"/>
        <v>7607.2100000000009</v>
      </c>
      <c r="M284" s="238">
        <f t="shared" ref="M284" si="275">SUM(M285:M293)</f>
        <v>9706</v>
      </c>
      <c r="N284" s="340">
        <f t="shared" si="270"/>
        <v>0</v>
      </c>
      <c r="O284" s="238">
        <f t="shared" si="274"/>
        <v>9706</v>
      </c>
      <c r="P284" s="277">
        <f t="shared" si="271"/>
        <v>0.19679408138101109</v>
      </c>
    </row>
    <row r="285" spans="1:16" ht="15.6" outlineLevel="1">
      <c r="A285" s="9"/>
      <c r="B285" s="39"/>
      <c r="C285" s="40">
        <v>5500</v>
      </c>
      <c r="D285" s="73" t="s">
        <v>102</v>
      </c>
      <c r="E285" s="21">
        <v>816</v>
      </c>
      <c r="F285" s="128">
        <v>503</v>
      </c>
      <c r="G285" s="99">
        <v>610</v>
      </c>
      <c r="H285" s="128"/>
      <c r="I285" s="244">
        <v>685</v>
      </c>
      <c r="J285" s="252">
        <v>662.84</v>
      </c>
      <c r="K285" s="244">
        <v>685</v>
      </c>
      <c r="L285" s="244">
        <v>388.86</v>
      </c>
      <c r="M285" s="244">
        <v>635</v>
      </c>
      <c r="N285" s="340">
        <f t="shared" si="270"/>
        <v>0</v>
      </c>
      <c r="O285" s="244">
        <v>635</v>
      </c>
      <c r="P285" s="277">
        <f t="shared" si="271"/>
        <v>-7.2992700729927001E-2</v>
      </c>
    </row>
    <row r="286" spans="1:16" ht="15.6" outlineLevel="1">
      <c r="A286" s="9"/>
      <c r="B286" s="39"/>
      <c r="C286" s="40">
        <v>5503</v>
      </c>
      <c r="D286" s="73" t="s">
        <v>108</v>
      </c>
      <c r="E286" s="21">
        <v>64</v>
      </c>
      <c r="F286" s="128">
        <v>61</v>
      </c>
      <c r="G286" s="99">
        <v>50</v>
      </c>
      <c r="H286" s="128"/>
      <c r="I286" s="244">
        <v>60</v>
      </c>
      <c r="J286" s="252">
        <v>18.600000000000001</v>
      </c>
      <c r="K286" s="244">
        <v>50</v>
      </c>
      <c r="L286" s="244">
        <v>15.35</v>
      </c>
      <c r="M286" s="244">
        <v>50</v>
      </c>
      <c r="N286" s="340">
        <f t="shared" si="270"/>
        <v>0</v>
      </c>
      <c r="O286" s="244">
        <v>50</v>
      </c>
      <c r="P286" s="277">
        <f t="shared" si="271"/>
        <v>0</v>
      </c>
    </row>
    <row r="287" spans="1:16" ht="15.6" outlineLevel="1">
      <c r="A287" s="74"/>
      <c r="B287" s="70"/>
      <c r="C287" s="40">
        <v>5504</v>
      </c>
      <c r="D287" s="73" t="s">
        <v>109</v>
      </c>
      <c r="E287" s="21">
        <v>150</v>
      </c>
      <c r="F287" s="128">
        <v>156</v>
      </c>
      <c r="G287" s="99">
        <v>450</v>
      </c>
      <c r="H287" s="128"/>
      <c r="I287" s="244">
        <v>300</v>
      </c>
      <c r="J287" s="252">
        <v>167.55</v>
      </c>
      <c r="K287" s="244">
        <v>250</v>
      </c>
      <c r="L287" s="244">
        <v>209.28</v>
      </c>
      <c r="M287" s="244">
        <v>250</v>
      </c>
      <c r="N287" s="340">
        <f t="shared" si="270"/>
        <v>0</v>
      </c>
      <c r="O287" s="244">
        <v>250</v>
      </c>
      <c r="P287" s="277">
        <f t="shared" si="271"/>
        <v>0</v>
      </c>
    </row>
    <row r="288" spans="1:16" ht="15.6" outlineLevel="1">
      <c r="A288" s="9"/>
      <c r="B288" s="39"/>
      <c r="C288" s="40">
        <v>5511</v>
      </c>
      <c r="D288" s="73" t="s">
        <v>162</v>
      </c>
      <c r="E288" s="21">
        <v>1233</v>
      </c>
      <c r="F288" s="128">
        <v>1226</v>
      </c>
      <c r="G288" s="100">
        <v>1535</v>
      </c>
      <c r="H288" s="128"/>
      <c r="I288" s="244">
        <v>1370</v>
      </c>
      <c r="J288" s="252">
        <v>1134.22</v>
      </c>
      <c r="K288" s="244">
        <v>1375</v>
      </c>
      <c r="L288" s="244">
        <v>1119.0899999999999</v>
      </c>
      <c r="M288" s="244">
        <f>1375+1596</f>
        <v>2971</v>
      </c>
      <c r="N288" s="340">
        <f t="shared" si="270"/>
        <v>0</v>
      </c>
      <c r="O288" s="244">
        <f>1375+1596</f>
        <v>2971</v>
      </c>
      <c r="P288" s="277">
        <f t="shared" si="271"/>
        <v>1.1607272727272728</v>
      </c>
    </row>
    <row r="289" spans="1:16" ht="15.6" outlineLevel="1">
      <c r="A289" s="9"/>
      <c r="B289" s="39"/>
      <c r="C289" s="40">
        <v>5514</v>
      </c>
      <c r="D289" s="73" t="s">
        <v>111</v>
      </c>
      <c r="E289" s="21">
        <v>967</v>
      </c>
      <c r="F289" s="128">
        <v>957</v>
      </c>
      <c r="G289" s="100">
        <v>625</v>
      </c>
      <c r="H289" s="128"/>
      <c r="I289" s="244">
        <v>900</v>
      </c>
      <c r="J289" s="252">
        <v>829.56</v>
      </c>
      <c r="K289" s="244">
        <v>900</v>
      </c>
      <c r="L289" s="244">
        <v>439.36</v>
      </c>
      <c r="M289" s="244">
        <v>900</v>
      </c>
      <c r="N289" s="340">
        <f t="shared" si="270"/>
        <v>0</v>
      </c>
      <c r="O289" s="244">
        <v>900</v>
      </c>
      <c r="P289" s="277">
        <f t="shared" si="271"/>
        <v>0</v>
      </c>
    </row>
    <row r="290" spans="1:16" ht="15.6" outlineLevel="1">
      <c r="A290" s="9"/>
      <c r="B290" s="39"/>
      <c r="C290" s="40">
        <v>5515</v>
      </c>
      <c r="D290" s="73" t="s">
        <v>157</v>
      </c>
      <c r="E290" s="21">
        <v>250</v>
      </c>
      <c r="F290" s="128">
        <v>193</v>
      </c>
      <c r="G290" s="99">
        <v>100</v>
      </c>
      <c r="H290" s="128"/>
      <c r="I290" s="244">
        <v>425</v>
      </c>
      <c r="J290" s="252">
        <v>351.88</v>
      </c>
      <c r="K290" s="244">
        <v>1250</v>
      </c>
      <c r="L290" s="244">
        <v>1779.02</v>
      </c>
      <c r="M290" s="244">
        <v>1300</v>
      </c>
      <c r="N290" s="340">
        <f t="shared" si="270"/>
        <v>0</v>
      </c>
      <c r="O290" s="244">
        <v>1300</v>
      </c>
      <c r="P290" s="277">
        <f t="shared" si="271"/>
        <v>0.04</v>
      </c>
    </row>
    <row r="291" spans="1:16" ht="15.6" outlineLevel="1">
      <c r="A291" s="9"/>
      <c r="B291" s="39"/>
      <c r="C291" s="40">
        <v>5522</v>
      </c>
      <c r="D291" s="73" t="s">
        <v>163</v>
      </c>
      <c r="E291" s="21">
        <v>42</v>
      </c>
      <c r="F291" s="128">
        <v>35</v>
      </c>
      <c r="G291" s="100">
        <v>0</v>
      </c>
      <c r="H291" s="128"/>
      <c r="I291" s="244">
        <v>60</v>
      </c>
      <c r="J291" s="252">
        <v>36.659999999999997</v>
      </c>
      <c r="K291" s="244">
        <v>0</v>
      </c>
      <c r="L291" s="244">
        <v>0</v>
      </c>
      <c r="M291" s="244">
        <v>0</v>
      </c>
      <c r="N291" s="340">
        <f t="shared" si="270"/>
        <v>0</v>
      </c>
      <c r="O291" s="244">
        <v>0</v>
      </c>
      <c r="P291" s="277"/>
    </row>
    <row r="292" spans="1:16" ht="15.6" outlineLevel="1">
      <c r="A292" s="9"/>
      <c r="B292" s="39"/>
      <c r="C292" s="40">
        <v>5523</v>
      </c>
      <c r="D292" s="73" t="s">
        <v>176</v>
      </c>
      <c r="E292" s="21">
        <v>3500</v>
      </c>
      <c r="F292" s="128">
        <v>3499</v>
      </c>
      <c r="G292" s="100">
        <v>3500</v>
      </c>
      <c r="H292" s="128"/>
      <c r="I292" s="244">
        <v>3500</v>
      </c>
      <c r="J292" s="252">
        <v>3700.55</v>
      </c>
      <c r="K292" s="244">
        <v>3500</v>
      </c>
      <c r="L292" s="244">
        <v>3516.23</v>
      </c>
      <c r="M292" s="244">
        <v>3500</v>
      </c>
      <c r="N292" s="340">
        <f t="shared" si="270"/>
        <v>0</v>
      </c>
      <c r="O292" s="244">
        <v>3500</v>
      </c>
      <c r="P292" s="277">
        <f t="shared" si="271"/>
        <v>0</v>
      </c>
    </row>
    <row r="293" spans="1:16" ht="15.6" outlineLevel="1">
      <c r="A293" s="74"/>
      <c r="B293" s="70"/>
      <c r="C293" s="40">
        <v>5525</v>
      </c>
      <c r="D293" s="73" t="s">
        <v>172</v>
      </c>
      <c r="E293" s="21">
        <v>63</v>
      </c>
      <c r="F293" s="128">
        <v>171</v>
      </c>
      <c r="G293" s="99">
        <v>100</v>
      </c>
      <c r="H293" s="128"/>
      <c r="I293" s="244">
        <v>80</v>
      </c>
      <c r="J293" s="252">
        <v>123.4</v>
      </c>
      <c r="K293" s="244">
        <v>100</v>
      </c>
      <c r="L293" s="244">
        <v>140.02000000000001</v>
      </c>
      <c r="M293" s="244">
        <v>100</v>
      </c>
      <c r="N293" s="340">
        <f t="shared" si="270"/>
        <v>0</v>
      </c>
      <c r="O293" s="244">
        <v>100</v>
      </c>
      <c r="P293" s="277">
        <f t="shared" si="271"/>
        <v>0</v>
      </c>
    </row>
    <row r="294" spans="1:16" s="222" customFormat="1" ht="31.2" outlineLevel="1">
      <c r="A294" s="56" t="s">
        <v>494</v>
      </c>
      <c r="B294" s="46"/>
      <c r="C294" s="45"/>
      <c r="D294" s="328" t="s">
        <v>495</v>
      </c>
      <c r="E294" s="235">
        <f t="shared" ref="E294:F294" si="276">SUM(E295+E299)</f>
        <v>41566</v>
      </c>
      <c r="F294" s="235">
        <f t="shared" si="276"/>
        <v>39033</v>
      </c>
      <c r="G294" s="235">
        <f>SUM(G295+G299)</f>
        <v>45454</v>
      </c>
      <c r="H294" s="235">
        <f>H295+H299</f>
        <v>44609.71</v>
      </c>
      <c r="I294" s="235">
        <f>SUM(I295+I299)</f>
        <v>49140</v>
      </c>
      <c r="J294" s="235">
        <f t="shared" ref="J294:M294" si="277">SUM(J295+J299)</f>
        <v>47784.67</v>
      </c>
      <c r="K294" s="358">
        <f t="shared" si="277"/>
        <v>50833</v>
      </c>
      <c r="L294" s="358">
        <f t="shared" si="277"/>
        <v>51664.09</v>
      </c>
      <c r="M294" s="235">
        <f t="shared" si="277"/>
        <v>52684</v>
      </c>
      <c r="N294" s="339">
        <f>O294-M294</f>
        <v>0</v>
      </c>
      <c r="O294" s="235">
        <f t="shared" ref="O294" si="278">SUM(O295+O299)</f>
        <v>52684</v>
      </c>
      <c r="P294" s="277"/>
    </row>
    <row r="295" spans="1:16" s="222" customFormat="1" ht="15.6" outlineLevel="1">
      <c r="A295" s="240"/>
      <c r="B295" s="237">
        <v>50</v>
      </c>
      <c r="C295" s="229"/>
      <c r="D295" s="237" t="s">
        <v>98</v>
      </c>
      <c r="E295" s="238">
        <f t="shared" ref="E295:F295" si="279">SUM(E296:E298)</f>
        <v>28747</v>
      </c>
      <c r="F295" s="134">
        <f t="shared" si="279"/>
        <v>27896</v>
      </c>
      <c r="G295" s="238">
        <f>SUM(G296:G298)</f>
        <v>31844</v>
      </c>
      <c r="H295" s="134">
        <v>31812.67</v>
      </c>
      <c r="I295" s="238">
        <f>SUM(I296:I298)</f>
        <v>35075</v>
      </c>
      <c r="J295" s="236">
        <f t="shared" ref="J295:M295" si="280">SUM(J296:J298)</f>
        <v>34101.47</v>
      </c>
      <c r="K295" s="359">
        <f t="shared" si="280"/>
        <v>36768</v>
      </c>
      <c r="L295" s="359">
        <f t="shared" si="280"/>
        <v>37440.82</v>
      </c>
      <c r="M295" s="238">
        <f t="shared" si="280"/>
        <v>38619</v>
      </c>
      <c r="N295" s="345">
        <f>O295-M295</f>
        <v>0</v>
      </c>
      <c r="O295" s="238">
        <f t="shared" ref="O295" si="281">SUM(O296:O298)</f>
        <v>38619</v>
      </c>
      <c r="P295" s="277"/>
    </row>
    <row r="296" spans="1:16" s="222" customFormat="1" ht="15.6" outlineLevel="1">
      <c r="A296" s="240"/>
      <c r="B296" s="237"/>
      <c r="C296" s="229">
        <v>5002</v>
      </c>
      <c r="D296" s="229" t="s">
        <v>121</v>
      </c>
      <c r="E296" s="225">
        <v>21389</v>
      </c>
      <c r="F296" s="254">
        <v>20769</v>
      </c>
      <c r="G296" s="244">
        <v>23764</v>
      </c>
      <c r="H296" s="254"/>
      <c r="I296" s="244">
        <v>26214</v>
      </c>
      <c r="J296" s="252">
        <v>25498.89</v>
      </c>
      <c r="K296" s="220">
        <v>27480</v>
      </c>
      <c r="L296" s="220">
        <v>20727.98</v>
      </c>
      <c r="M296" s="244">
        <v>16971</v>
      </c>
      <c r="N296" s="345">
        <f t="shared" ref="N296:N298" si="282">O296-M296</f>
        <v>0</v>
      </c>
      <c r="O296" s="244">
        <v>16971</v>
      </c>
      <c r="P296" s="277"/>
    </row>
    <row r="297" spans="1:16" s="222" customFormat="1" ht="15.6" outlineLevel="1">
      <c r="A297" s="240"/>
      <c r="B297" s="237"/>
      <c r="C297" s="229">
        <v>5005</v>
      </c>
      <c r="D297" s="229" t="s">
        <v>410</v>
      </c>
      <c r="E297" s="225"/>
      <c r="F297" s="254"/>
      <c r="G297" s="244"/>
      <c r="H297" s="254"/>
      <c r="I297" s="244"/>
      <c r="J297" s="252"/>
      <c r="K297" s="220"/>
      <c r="L297" s="220">
        <v>7264.74</v>
      </c>
      <c r="M297" s="244">
        <v>11892</v>
      </c>
      <c r="N297" s="345">
        <f t="shared" si="282"/>
        <v>0</v>
      </c>
      <c r="O297" s="244">
        <v>11892</v>
      </c>
      <c r="P297" s="277"/>
    </row>
    <row r="298" spans="1:16" s="222" customFormat="1" ht="15.6" outlineLevel="1">
      <c r="A298" s="240"/>
      <c r="B298" s="237"/>
      <c r="C298" s="229">
        <v>506</v>
      </c>
      <c r="D298" s="229" t="s">
        <v>101</v>
      </c>
      <c r="E298" s="225">
        <v>7358</v>
      </c>
      <c r="F298" s="254">
        <v>7127</v>
      </c>
      <c r="G298" s="244">
        <v>8080</v>
      </c>
      <c r="H298" s="254"/>
      <c r="I298" s="244">
        <v>8861</v>
      </c>
      <c r="J298" s="252">
        <v>8602.58</v>
      </c>
      <c r="K298" s="220">
        <v>9288</v>
      </c>
      <c r="L298" s="220">
        <v>9448.1</v>
      </c>
      <c r="M298" s="244">
        <v>9756</v>
      </c>
      <c r="N298" s="345">
        <f t="shared" si="282"/>
        <v>0</v>
      </c>
      <c r="O298" s="244">
        <v>9756</v>
      </c>
      <c r="P298" s="277"/>
    </row>
    <row r="299" spans="1:16" s="222" customFormat="1" ht="15.6" outlineLevel="1">
      <c r="A299" s="240"/>
      <c r="B299" s="237">
        <v>55</v>
      </c>
      <c r="C299" s="229"/>
      <c r="D299" s="237" t="s">
        <v>6</v>
      </c>
      <c r="E299" s="238">
        <f>SUM(E300:E309)</f>
        <v>12819</v>
      </c>
      <c r="F299" s="134">
        <f>SUM(F300:F309)</f>
        <v>11137</v>
      </c>
      <c r="G299" s="238">
        <f>SUM(G300:G309)</f>
        <v>13610</v>
      </c>
      <c r="H299" s="134">
        <v>12797.04</v>
      </c>
      <c r="I299" s="238">
        <f>SUM(I300:I309)</f>
        <v>14065</v>
      </c>
      <c r="J299" s="236">
        <f t="shared" ref="J299:M299" si="283">SUM(J300:J309)</f>
        <v>13683.2</v>
      </c>
      <c r="K299" s="359">
        <f t="shared" si="283"/>
        <v>14065</v>
      </c>
      <c r="L299" s="359">
        <f t="shared" si="283"/>
        <v>14223.27</v>
      </c>
      <c r="M299" s="238">
        <f t="shared" si="283"/>
        <v>14065</v>
      </c>
      <c r="N299" s="340">
        <f>O299-M299</f>
        <v>0</v>
      </c>
      <c r="O299" s="238">
        <f t="shared" ref="O299" si="284">SUM(O300:O309)</f>
        <v>14065</v>
      </c>
      <c r="P299" s="277"/>
    </row>
    <row r="300" spans="1:16" s="222" customFormat="1" ht="15.6" outlineLevel="1">
      <c r="A300" s="240"/>
      <c r="B300" s="237"/>
      <c r="C300" s="229">
        <v>5500</v>
      </c>
      <c r="D300" s="229" t="s">
        <v>102</v>
      </c>
      <c r="E300" s="225">
        <v>755</v>
      </c>
      <c r="F300" s="254">
        <v>645</v>
      </c>
      <c r="G300" s="243">
        <v>855</v>
      </c>
      <c r="H300" s="254"/>
      <c r="I300" s="244">
        <v>870</v>
      </c>
      <c r="J300" s="252">
        <v>506.79</v>
      </c>
      <c r="K300" s="220">
        <v>870</v>
      </c>
      <c r="L300" s="220">
        <v>821.03</v>
      </c>
      <c r="M300" s="244">
        <v>870</v>
      </c>
      <c r="N300" s="340">
        <f t="shared" ref="N300:N309" si="285">O300-M300</f>
        <v>0</v>
      </c>
      <c r="O300" s="244">
        <v>870</v>
      </c>
      <c r="P300" s="277"/>
    </row>
    <row r="301" spans="1:16" s="222" customFormat="1" ht="15.6" outlineLevel="1">
      <c r="A301" s="240"/>
      <c r="B301" s="237"/>
      <c r="C301" s="229">
        <v>5503</v>
      </c>
      <c r="D301" s="229" t="s">
        <v>108</v>
      </c>
      <c r="E301" s="225">
        <v>100</v>
      </c>
      <c r="F301" s="254">
        <v>111</v>
      </c>
      <c r="G301" s="243">
        <v>200</v>
      </c>
      <c r="H301" s="254"/>
      <c r="I301" s="244">
        <v>200</v>
      </c>
      <c r="J301" s="252">
        <v>55.21</v>
      </c>
      <c r="K301" s="220">
        <v>200</v>
      </c>
      <c r="L301" s="220">
        <v>140.26</v>
      </c>
      <c r="M301" s="244">
        <v>200</v>
      </c>
      <c r="N301" s="340">
        <f t="shared" si="285"/>
        <v>0</v>
      </c>
      <c r="O301" s="244">
        <v>200</v>
      </c>
      <c r="P301" s="277"/>
    </row>
    <row r="302" spans="1:16" s="222" customFormat="1" ht="15.6" outlineLevel="1">
      <c r="A302" s="240"/>
      <c r="B302" s="237"/>
      <c r="C302" s="229">
        <v>5504</v>
      </c>
      <c r="D302" s="229" t="s">
        <v>109</v>
      </c>
      <c r="E302" s="225">
        <v>300</v>
      </c>
      <c r="F302" s="254">
        <v>102</v>
      </c>
      <c r="G302" s="243">
        <v>400</v>
      </c>
      <c r="H302" s="254"/>
      <c r="I302" s="244">
        <v>400</v>
      </c>
      <c r="J302" s="252">
        <v>372</v>
      </c>
      <c r="K302" s="220">
        <v>400</v>
      </c>
      <c r="L302" s="220">
        <v>277.73</v>
      </c>
      <c r="M302" s="244">
        <v>400</v>
      </c>
      <c r="N302" s="340">
        <f t="shared" si="285"/>
        <v>0</v>
      </c>
      <c r="O302" s="244">
        <v>400</v>
      </c>
      <c r="P302" s="277"/>
    </row>
    <row r="303" spans="1:16" s="222" customFormat="1" ht="15.6" outlineLevel="1">
      <c r="A303" s="240"/>
      <c r="B303" s="237"/>
      <c r="C303" s="229">
        <v>5511</v>
      </c>
      <c r="D303" s="229" t="s">
        <v>162</v>
      </c>
      <c r="E303" s="225">
        <v>6898</v>
      </c>
      <c r="F303" s="254">
        <v>6025</v>
      </c>
      <c r="G303" s="244">
        <v>5345</v>
      </c>
      <c r="H303" s="254"/>
      <c r="I303" s="244">
        <v>5520</v>
      </c>
      <c r="J303" s="252">
        <v>4524</v>
      </c>
      <c r="K303" s="220">
        <v>5390</v>
      </c>
      <c r="L303" s="220">
        <v>5219.62</v>
      </c>
      <c r="M303" s="244">
        <v>5390</v>
      </c>
      <c r="N303" s="340">
        <f t="shared" si="285"/>
        <v>0</v>
      </c>
      <c r="O303" s="244">
        <v>5390</v>
      </c>
      <c r="P303" s="277"/>
    </row>
    <row r="304" spans="1:16" s="222" customFormat="1" ht="15.6" outlineLevel="1">
      <c r="A304" s="240"/>
      <c r="B304" s="237"/>
      <c r="C304" s="229">
        <v>5513</v>
      </c>
      <c r="D304" s="229" t="s">
        <v>110</v>
      </c>
      <c r="E304" s="225">
        <v>990</v>
      </c>
      <c r="F304" s="254">
        <v>879</v>
      </c>
      <c r="G304" s="243">
        <v>990</v>
      </c>
      <c r="H304" s="254"/>
      <c r="I304" s="244">
        <v>990</v>
      </c>
      <c r="J304" s="252">
        <v>1035</v>
      </c>
      <c r="K304" s="220">
        <v>990</v>
      </c>
      <c r="L304" s="220">
        <v>1086.82</v>
      </c>
      <c r="M304" s="244">
        <v>990</v>
      </c>
      <c r="N304" s="340">
        <f t="shared" si="285"/>
        <v>0</v>
      </c>
      <c r="O304" s="244">
        <v>990</v>
      </c>
      <c r="P304" s="277"/>
    </row>
    <row r="305" spans="1:16" s="222" customFormat="1" ht="15.6" outlineLevel="1">
      <c r="A305" s="240"/>
      <c r="B305" s="237"/>
      <c r="C305" s="229">
        <v>5514</v>
      </c>
      <c r="D305" s="229" t="s">
        <v>111</v>
      </c>
      <c r="E305" s="225">
        <v>50</v>
      </c>
      <c r="F305" s="254">
        <v>38</v>
      </c>
      <c r="G305" s="243">
        <v>500</v>
      </c>
      <c r="H305" s="254"/>
      <c r="I305" s="244">
        <v>550</v>
      </c>
      <c r="J305" s="252">
        <v>279</v>
      </c>
      <c r="K305" s="220">
        <v>845</v>
      </c>
      <c r="L305" s="220">
        <v>899.53</v>
      </c>
      <c r="M305" s="244">
        <v>45</v>
      </c>
      <c r="N305" s="340">
        <f t="shared" si="285"/>
        <v>0</v>
      </c>
      <c r="O305" s="244">
        <v>45</v>
      </c>
      <c r="P305" s="277"/>
    </row>
    <row r="306" spans="1:16" s="222" customFormat="1" ht="15.6" outlineLevel="1">
      <c r="A306" s="240"/>
      <c r="B306" s="237"/>
      <c r="C306" s="229">
        <v>5515</v>
      </c>
      <c r="D306" s="229" t="s">
        <v>157</v>
      </c>
      <c r="E306" s="225">
        <v>1700</v>
      </c>
      <c r="F306" s="254">
        <v>1446</v>
      </c>
      <c r="G306" s="244">
        <v>2000</v>
      </c>
      <c r="H306" s="254"/>
      <c r="I306" s="244">
        <v>2000</v>
      </c>
      <c r="J306" s="252">
        <v>2813.2</v>
      </c>
      <c r="K306" s="220">
        <v>2000</v>
      </c>
      <c r="L306" s="220">
        <v>2222</v>
      </c>
      <c r="M306" s="244">
        <v>2435</v>
      </c>
      <c r="N306" s="340">
        <f t="shared" si="285"/>
        <v>0</v>
      </c>
      <c r="O306" s="244">
        <v>2435</v>
      </c>
      <c r="P306" s="277"/>
    </row>
    <row r="307" spans="1:16" s="222" customFormat="1" ht="15.6" outlineLevel="1">
      <c r="A307" s="240"/>
      <c r="B307" s="237"/>
      <c r="C307" s="229">
        <v>5522</v>
      </c>
      <c r="D307" s="229" t="s">
        <v>163</v>
      </c>
      <c r="E307" s="225">
        <v>126</v>
      </c>
      <c r="F307" s="254">
        <v>136</v>
      </c>
      <c r="G307" s="243">
        <v>120</v>
      </c>
      <c r="H307" s="254"/>
      <c r="I307" s="244">
        <v>285</v>
      </c>
      <c r="J307" s="252">
        <v>229.98</v>
      </c>
      <c r="K307" s="220">
        <v>120</v>
      </c>
      <c r="L307" s="220">
        <v>60</v>
      </c>
      <c r="M307" s="244">
        <v>285</v>
      </c>
      <c r="N307" s="340">
        <f t="shared" si="285"/>
        <v>0</v>
      </c>
      <c r="O307" s="244">
        <v>285</v>
      </c>
      <c r="P307" s="277"/>
    </row>
    <row r="308" spans="1:16" s="222" customFormat="1" ht="15.6" outlineLevel="1">
      <c r="A308" s="240"/>
      <c r="B308" s="237"/>
      <c r="C308" s="229">
        <v>5525</v>
      </c>
      <c r="D308" s="229" t="s">
        <v>172</v>
      </c>
      <c r="E308" s="225">
        <v>1300</v>
      </c>
      <c r="F308" s="254">
        <v>1249</v>
      </c>
      <c r="G308" s="244">
        <v>1000</v>
      </c>
      <c r="H308" s="254"/>
      <c r="I308" s="244">
        <v>1000</v>
      </c>
      <c r="J308" s="252">
        <v>1277.02</v>
      </c>
      <c r="K308" s="220">
        <v>1000</v>
      </c>
      <c r="L308" s="220">
        <v>1011.28</v>
      </c>
      <c r="M308" s="244">
        <v>1200</v>
      </c>
      <c r="N308" s="340">
        <f t="shared" si="285"/>
        <v>0</v>
      </c>
      <c r="O308" s="244">
        <v>1200</v>
      </c>
      <c r="P308" s="277"/>
    </row>
    <row r="309" spans="1:16" s="222" customFormat="1" ht="15.6" outlineLevel="1">
      <c r="A309" s="240"/>
      <c r="B309" s="237"/>
      <c r="C309" s="229">
        <v>5540</v>
      </c>
      <c r="D309" s="229" t="s">
        <v>151</v>
      </c>
      <c r="E309" s="225">
        <v>600</v>
      </c>
      <c r="F309" s="254">
        <v>506</v>
      </c>
      <c r="G309" s="243">
        <v>2200</v>
      </c>
      <c r="H309" s="254"/>
      <c r="I309" s="244">
        <v>2250</v>
      </c>
      <c r="J309" s="252">
        <v>2591</v>
      </c>
      <c r="K309" s="220">
        <v>2250</v>
      </c>
      <c r="L309" s="220">
        <v>2485</v>
      </c>
      <c r="M309" s="244">
        <v>2250</v>
      </c>
      <c r="N309" s="340">
        <f t="shared" si="285"/>
        <v>0</v>
      </c>
      <c r="O309" s="244">
        <v>2250</v>
      </c>
      <c r="P309" s="277"/>
    </row>
    <row r="310" spans="1:16" s="222" customFormat="1" ht="31.2" outlineLevel="1">
      <c r="A310" s="35" t="s">
        <v>496</v>
      </c>
      <c r="B310" s="36"/>
      <c r="C310" s="36"/>
      <c r="D310" s="317" t="s">
        <v>497</v>
      </c>
      <c r="E310" s="227">
        <f t="shared" ref="E310:O311" si="286">SUM(E311)</f>
        <v>8014</v>
      </c>
      <c r="F310" s="227">
        <f t="shared" si="286"/>
        <v>10342</v>
      </c>
      <c r="G310" s="227">
        <f t="shared" si="286"/>
        <v>10815</v>
      </c>
      <c r="H310" s="227">
        <f>H311</f>
        <v>13643.26</v>
      </c>
      <c r="I310" s="227">
        <f t="shared" si="286"/>
        <v>12190</v>
      </c>
      <c r="J310" s="227">
        <f t="shared" si="286"/>
        <v>15631.83</v>
      </c>
      <c r="K310" s="360">
        <f t="shared" si="286"/>
        <v>12190</v>
      </c>
      <c r="L310" s="360">
        <f t="shared" si="286"/>
        <v>12214.3</v>
      </c>
      <c r="M310" s="227">
        <f t="shared" si="286"/>
        <v>12190</v>
      </c>
      <c r="N310" s="339">
        <f>O310-M310</f>
        <v>0</v>
      </c>
      <c r="O310" s="227">
        <f t="shared" si="286"/>
        <v>12190</v>
      </c>
      <c r="P310" s="277"/>
    </row>
    <row r="311" spans="1:16" s="222" customFormat="1" ht="15.6" outlineLevel="1">
      <c r="A311" s="224"/>
      <c r="B311" s="237">
        <v>55</v>
      </c>
      <c r="C311" s="237"/>
      <c r="D311" s="237" t="s">
        <v>6</v>
      </c>
      <c r="E311" s="223">
        <f t="shared" si="286"/>
        <v>8014</v>
      </c>
      <c r="F311" s="129">
        <f t="shared" si="286"/>
        <v>10342</v>
      </c>
      <c r="G311" s="223">
        <f t="shared" si="286"/>
        <v>10815</v>
      </c>
      <c r="H311" s="129">
        <v>13643.26</v>
      </c>
      <c r="I311" s="223">
        <f>I312</f>
        <v>12190</v>
      </c>
      <c r="J311" s="232">
        <f t="shared" ref="J311:O311" si="287">J312</f>
        <v>15631.83</v>
      </c>
      <c r="K311" s="361">
        <f t="shared" si="287"/>
        <v>12190</v>
      </c>
      <c r="L311" s="361">
        <f t="shared" si="287"/>
        <v>12214.3</v>
      </c>
      <c r="M311" s="223">
        <f t="shared" si="287"/>
        <v>12190</v>
      </c>
      <c r="N311" s="340">
        <f>O311-M311</f>
        <v>0</v>
      </c>
      <c r="O311" s="223">
        <f t="shared" si="287"/>
        <v>12190</v>
      </c>
      <c r="P311" s="277"/>
    </row>
    <row r="312" spans="1:16" s="222" customFormat="1" ht="15.6" outlineLevel="1">
      <c r="A312" s="240"/>
      <c r="B312" s="237"/>
      <c r="C312" s="229">
        <v>5525</v>
      </c>
      <c r="D312" s="229" t="s">
        <v>182</v>
      </c>
      <c r="E312" s="225">
        <v>8014</v>
      </c>
      <c r="F312" s="254">
        <v>10342</v>
      </c>
      <c r="G312" s="244">
        <v>10815</v>
      </c>
      <c r="H312" s="254"/>
      <c r="I312" s="244">
        <v>12190</v>
      </c>
      <c r="J312" s="252">
        <v>15631.83</v>
      </c>
      <c r="K312" s="220">
        <v>12190</v>
      </c>
      <c r="L312" s="220">
        <v>12214.3</v>
      </c>
      <c r="M312" s="244">
        <v>12190</v>
      </c>
      <c r="N312" s="340">
        <f>O312-M312</f>
        <v>0</v>
      </c>
      <c r="O312" s="244">
        <v>12190</v>
      </c>
      <c r="P312" s="277"/>
    </row>
    <row r="313" spans="1:16" ht="15.6">
      <c r="A313" s="56" t="s">
        <v>54</v>
      </c>
      <c r="B313" s="46"/>
      <c r="C313" s="46"/>
      <c r="D313" s="68" t="s">
        <v>178</v>
      </c>
      <c r="E313" s="65">
        <f t="shared" ref="E313:J313" si="288">SUM(E314+E317)</f>
        <v>65250</v>
      </c>
      <c r="F313" s="65">
        <f t="shared" si="288"/>
        <v>63067</v>
      </c>
      <c r="G313" s="65">
        <f>SUM(G314+G317)</f>
        <v>73773</v>
      </c>
      <c r="H313" s="65">
        <f>H314+H317</f>
        <v>71260.27</v>
      </c>
      <c r="I313" s="235">
        <f t="shared" si="288"/>
        <v>79002</v>
      </c>
      <c r="J313" s="235">
        <f t="shared" si="288"/>
        <v>76101.45</v>
      </c>
      <c r="K313" s="235">
        <f t="shared" ref="K313:O313" si="289">SUM(K314+K317)</f>
        <v>85699</v>
      </c>
      <c r="L313" s="235">
        <f t="shared" si="289"/>
        <v>87357.14</v>
      </c>
      <c r="M313" s="235">
        <f t="shared" ref="M313" si="290">SUM(M314+M317)</f>
        <v>87254</v>
      </c>
      <c r="N313" s="339">
        <f>O313-M313</f>
        <v>1643</v>
      </c>
      <c r="O313" s="235">
        <f t="shared" si="289"/>
        <v>88897</v>
      </c>
      <c r="P313" s="277">
        <f t="shared" si="271"/>
        <v>3.7316654803439944E-2</v>
      </c>
    </row>
    <row r="314" spans="1:16" ht="15.6">
      <c r="A314" s="74"/>
      <c r="B314" s="70">
        <v>50</v>
      </c>
      <c r="C314" s="70"/>
      <c r="D314" s="70" t="s">
        <v>98</v>
      </c>
      <c r="E314" s="71">
        <f t="shared" ref="E314:F314" si="291">SUM(E315:E316)</f>
        <v>43330</v>
      </c>
      <c r="F314" s="134">
        <f t="shared" si="291"/>
        <v>43972</v>
      </c>
      <c r="G314" s="71">
        <f>SUM(G315:G316)</f>
        <v>47510</v>
      </c>
      <c r="H314" s="134">
        <v>47211</v>
      </c>
      <c r="I314" s="71">
        <f>SUM(I315:I316)</f>
        <v>54873</v>
      </c>
      <c r="J314" s="236">
        <f t="shared" ref="J314" si="292">SUM(J315:J316)</f>
        <v>54923.939999999995</v>
      </c>
      <c r="K314" s="238">
        <f t="shared" ref="K314:O314" si="293">SUM(K315:K316)</f>
        <v>61699</v>
      </c>
      <c r="L314" s="238">
        <f t="shared" si="293"/>
        <v>63228.34</v>
      </c>
      <c r="M314" s="238">
        <f t="shared" ref="M314" si="294">SUM(M315:M316)</f>
        <v>63954</v>
      </c>
      <c r="N314" s="340">
        <f>O314-M314</f>
        <v>943</v>
      </c>
      <c r="O314" s="238">
        <f t="shared" si="293"/>
        <v>64897</v>
      </c>
      <c r="P314" s="277">
        <f t="shared" si="271"/>
        <v>5.1832282532942184E-2</v>
      </c>
    </row>
    <row r="315" spans="1:16" ht="15.6" outlineLevel="1">
      <c r="A315" s="74"/>
      <c r="B315" s="70"/>
      <c r="C315" s="40">
        <v>5002</v>
      </c>
      <c r="D315" s="40" t="s">
        <v>121</v>
      </c>
      <c r="E315" s="21">
        <v>32240</v>
      </c>
      <c r="F315" s="128">
        <v>32599</v>
      </c>
      <c r="G315" s="100">
        <v>35455</v>
      </c>
      <c r="H315" s="128"/>
      <c r="I315" s="244">
        <v>41011</v>
      </c>
      <c r="J315" s="252">
        <v>41120.81</v>
      </c>
      <c r="K315" s="244">
        <v>45970</v>
      </c>
      <c r="L315" s="244">
        <v>47029.11</v>
      </c>
      <c r="M315" s="244">
        <v>47798</v>
      </c>
      <c r="N315" s="345">
        <f t="shared" ref="N315:N328" si="295">O315-M315</f>
        <v>705</v>
      </c>
      <c r="O315" s="244">
        <v>48503</v>
      </c>
      <c r="P315" s="277">
        <f t="shared" si="271"/>
        <v>5.5101152925821191E-2</v>
      </c>
    </row>
    <row r="316" spans="1:16" ht="15.6" outlineLevel="1">
      <c r="A316" s="74"/>
      <c r="B316" s="70"/>
      <c r="C316" s="40">
        <v>506</v>
      </c>
      <c r="D316" s="40" t="s">
        <v>101</v>
      </c>
      <c r="E316" s="21">
        <v>11090</v>
      </c>
      <c r="F316" s="128">
        <v>11373</v>
      </c>
      <c r="G316" s="100">
        <v>12055</v>
      </c>
      <c r="H316" s="128"/>
      <c r="I316" s="244">
        <v>13862</v>
      </c>
      <c r="J316" s="252">
        <v>13803.13</v>
      </c>
      <c r="K316" s="244">
        <v>15729</v>
      </c>
      <c r="L316" s="244">
        <v>16199.23</v>
      </c>
      <c r="M316" s="244">
        <v>16156</v>
      </c>
      <c r="N316" s="345">
        <f t="shared" si="295"/>
        <v>238</v>
      </c>
      <c r="O316" s="244">
        <v>16394</v>
      </c>
      <c r="P316" s="277">
        <f t="shared" si="271"/>
        <v>4.2278593680462842E-2</v>
      </c>
    </row>
    <row r="317" spans="1:16" ht="15.6">
      <c r="A317" s="74"/>
      <c r="B317" s="70">
        <v>55</v>
      </c>
      <c r="C317" s="70"/>
      <c r="D317" s="70" t="s">
        <v>6</v>
      </c>
      <c r="E317" s="71">
        <f t="shared" ref="E317:F317" si="296">SUM(E318:E328)</f>
        <v>21920</v>
      </c>
      <c r="F317" s="134">
        <f t="shared" si="296"/>
        <v>19095</v>
      </c>
      <c r="G317" s="71">
        <f>SUM(G318:G328)</f>
        <v>26263</v>
      </c>
      <c r="H317" s="134">
        <v>24049.27</v>
      </c>
      <c r="I317" s="71">
        <f>SUM(I318:I328)</f>
        <v>24129</v>
      </c>
      <c r="J317" s="236">
        <f t="shared" ref="J317" si="297">SUM(J318:J328)</f>
        <v>21177.51</v>
      </c>
      <c r="K317" s="238">
        <f t="shared" ref="K317:O317" si="298">SUM(K318:K328)</f>
        <v>24000</v>
      </c>
      <c r="L317" s="238">
        <f t="shared" si="298"/>
        <v>24128.799999999999</v>
      </c>
      <c r="M317" s="238">
        <f t="shared" ref="M317" si="299">SUM(M318:M328)</f>
        <v>23300</v>
      </c>
      <c r="N317" s="340">
        <f t="shared" si="295"/>
        <v>700</v>
      </c>
      <c r="O317" s="238">
        <f t="shared" si="298"/>
        <v>24000</v>
      </c>
      <c r="P317" s="277">
        <f t="shared" si="271"/>
        <v>0</v>
      </c>
    </row>
    <row r="318" spans="1:16" ht="15.6" outlineLevel="1">
      <c r="A318" s="74"/>
      <c r="B318" s="70"/>
      <c r="C318" s="40">
        <v>5500</v>
      </c>
      <c r="D318" s="40" t="s">
        <v>102</v>
      </c>
      <c r="E318" s="21">
        <v>3480</v>
      </c>
      <c r="F318" s="128">
        <v>3149</v>
      </c>
      <c r="G318" s="100">
        <v>4650</v>
      </c>
      <c r="H318" s="128"/>
      <c r="I318" s="244">
        <v>4200</v>
      </c>
      <c r="J318" s="252">
        <v>4340.18</v>
      </c>
      <c r="K318" s="244">
        <v>4000</v>
      </c>
      <c r="L318" s="244">
        <v>3729.8</v>
      </c>
      <c r="M318" s="244">
        <v>4000</v>
      </c>
      <c r="N318" s="345">
        <f t="shared" si="295"/>
        <v>0</v>
      </c>
      <c r="O318" s="244">
        <v>4000</v>
      </c>
      <c r="P318" s="277">
        <f t="shared" si="271"/>
        <v>0</v>
      </c>
    </row>
    <row r="319" spans="1:16" ht="15.6" outlineLevel="1">
      <c r="A319" s="74"/>
      <c r="B319" s="70"/>
      <c r="C319" s="40">
        <v>5502</v>
      </c>
      <c r="D319" s="40" t="s">
        <v>179</v>
      </c>
      <c r="E319" s="21">
        <v>2500</v>
      </c>
      <c r="F319" s="128">
        <v>2500</v>
      </c>
      <c r="G319" s="100">
        <v>1500</v>
      </c>
      <c r="H319" s="128"/>
      <c r="I319" s="244">
        <v>1500</v>
      </c>
      <c r="J319" s="252">
        <v>701</v>
      </c>
      <c r="K319" s="244">
        <v>1500</v>
      </c>
      <c r="L319" s="244">
        <v>1083.07</v>
      </c>
      <c r="M319" s="244">
        <v>1000</v>
      </c>
      <c r="N319" s="345">
        <f t="shared" si="295"/>
        <v>0</v>
      </c>
      <c r="O319" s="244">
        <v>1000</v>
      </c>
      <c r="P319" s="277">
        <f t="shared" si="271"/>
        <v>-0.33333333333333331</v>
      </c>
    </row>
    <row r="320" spans="1:16" ht="15.6" outlineLevel="1">
      <c r="A320" s="74"/>
      <c r="B320" s="70"/>
      <c r="C320" s="40">
        <v>5503</v>
      </c>
      <c r="D320" s="40" t="s">
        <v>108</v>
      </c>
      <c r="E320" s="21">
        <v>450</v>
      </c>
      <c r="F320" s="128">
        <v>378</v>
      </c>
      <c r="G320" s="99">
        <v>450</v>
      </c>
      <c r="H320" s="128"/>
      <c r="I320" s="244">
        <v>400</v>
      </c>
      <c r="J320" s="252">
        <v>281.97000000000003</v>
      </c>
      <c r="K320" s="244">
        <v>300</v>
      </c>
      <c r="L320" s="244">
        <v>1118.1199999999999</v>
      </c>
      <c r="M320" s="244">
        <v>600</v>
      </c>
      <c r="N320" s="345">
        <f t="shared" si="295"/>
        <v>200</v>
      </c>
      <c r="O320" s="244">
        <v>800</v>
      </c>
      <c r="P320" s="277">
        <f t="shared" si="271"/>
        <v>1.6666666666666667</v>
      </c>
    </row>
    <row r="321" spans="1:16" ht="15.6" outlineLevel="1">
      <c r="A321" s="74"/>
      <c r="B321" s="70"/>
      <c r="C321" s="40">
        <v>5504</v>
      </c>
      <c r="D321" s="40" t="s">
        <v>109</v>
      </c>
      <c r="E321" s="21">
        <v>500</v>
      </c>
      <c r="F321" s="128">
        <v>236</v>
      </c>
      <c r="G321" s="99">
        <v>500</v>
      </c>
      <c r="H321" s="128"/>
      <c r="I321" s="244">
        <v>1000</v>
      </c>
      <c r="J321" s="252">
        <v>226.25</v>
      </c>
      <c r="K321" s="244">
        <v>700</v>
      </c>
      <c r="L321" s="244">
        <v>762.54</v>
      </c>
      <c r="M321" s="244">
        <v>1000</v>
      </c>
      <c r="N321" s="345">
        <f t="shared" si="295"/>
        <v>-200</v>
      </c>
      <c r="O321" s="244">
        <v>800</v>
      </c>
      <c r="P321" s="277">
        <f t="shared" si="271"/>
        <v>0.14285714285714285</v>
      </c>
    </row>
    <row r="322" spans="1:16" ht="15.6" outlineLevel="1">
      <c r="A322" s="74"/>
      <c r="B322" s="70"/>
      <c r="C322" s="40">
        <v>5511</v>
      </c>
      <c r="D322" s="40" t="s">
        <v>137</v>
      </c>
      <c r="E322" s="21">
        <v>7550</v>
      </c>
      <c r="F322" s="128">
        <v>6153</v>
      </c>
      <c r="G322" s="100">
        <v>8550</v>
      </c>
      <c r="H322" s="128"/>
      <c r="I322" s="244">
        <v>8829</v>
      </c>
      <c r="J322" s="252">
        <v>7489.46</v>
      </c>
      <c r="K322" s="244">
        <v>8600</v>
      </c>
      <c r="L322" s="244">
        <v>8308.2900000000009</v>
      </c>
      <c r="M322" s="244">
        <v>8000</v>
      </c>
      <c r="N322" s="345">
        <f t="shared" si="295"/>
        <v>300</v>
      </c>
      <c r="O322" s="244">
        <v>8300</v>
      </c>
      <c r="P322" s="277">
        <f t="shared" si="271"/>
        <v>-3.4883720930232558E-2</v>
      </c>
    </row>
    <row r="323" spans="1:16" ht="15.6" outlineLevel="1">
      <c r="A323" s="74"/>
      <c r="B323" s="70"/>
      <c r="C323" s="40">
        <v>5513</v>
      </c>
      <c r="D323" s="40" t="s">
        <v>110</v>
      </c>
      <c r="E323" s="21">
        <v>700</v>
      </c>
      <c r="F323" s="128">
        <v>690</v>
      </c>
      <c r="G323" s="99">
        <v>700</v>
      </c>
      <c r="H323" s="128"/>
      <c r="I323" s="244">
        <v>700</v>
      </c>
      <c r="J323" s="252">
        <v>704</v>
      </c>
      <c r="K323" s="244">
        <v>700</v>
      </c>
      <c r="L323" s="244">
        <v>704</v>
      </c>
      <c r="M323" s="244">
        <v>700</v>
      </c>
      <c r="N323" s="345">
        <f t="shared" si="295"/>
        <v>0</v>
      </c>
      <c r="O323" s="244">
        <v>700</v>
      </c>
      <c r="P323" s="277">
        <f t="shared" si="271"/>
        <v>0</v>
      </c>
    </row>
    <row r="324" spans="1:16" ht="15.6" outlineLevel="1">
      <c r="A324" s="74"/>
      <c r="B324" s="70"/>
      <c r="C324" s="40">
        <v>5514</v>
      </c>
      <c r="D324" s="40" t="s">
        <v>111</v>
      </c>
      <c r="E324" s="21">
        <v>450</v>
      </c>
      <c r="F324" s="128">
        <v>332</v>
      </c>
      <c r="G324" s="99">
        <v>513</v>
      </c>
      <c r="H324" s="128"/>
      <c r="I324" s="244">
        <v>600</v>
      </c>
      <c r="J324" s="252">
        <v>1054.81</v>
      </c>
      <c r="K324" s="244">
        <v>1000</v>
      </c>
      <c r="L324" s="244">
        <v>408.75</v>
      </c>
      <c r="M324" s="244">
        <v>800</v>
      </c>
      <c r="N324" s="345">
        <f t="shared" si="295"/>
        <v>-100</v>
      </c>
      <c r="O324" s="244">
        <v>700</v>
      </c>
      <c r="P324" s="277">
        <f t="shared" si="271"/>
        <v>-0.3</v>
      </c>
    </row>
    <row r="325" spans="1:16" ht="15.6" outlineLevel="1">
      <c r="A325" s="74"/>
      <c r="B325" s="70"/>
      <c r="C325" s="40">
        <v>5515</v>
      </c>
      <c r="D325" s="40" t="s">
        <v>157</v>
      </c>
      <c r="E325" s="21">
        <v>800</v>
      </c>
      <c r="F325" s="128">
        <v>775</v>
      </c>
      <c r="G325" s="100">
        <v>1600</v>
      </c>
      <c r="H325" s="128"/>
      <c r="I325" s="244">
        <v>1100</v>
      </c>
      <c r="J325" s="252">
        <v>1409.8</v>
      </c>
      <c r="K325" s="244">
        <v>1300</v>
      </c>
      <c r="L325" s="244">
        <v>3247.94</v>
      </c>
      <c r="M325" s="244">
        <v>2000</v>
      </c>
      <c r="N325" s="345">
        <f t="shared" si="295"/>
        <v>500</v>
      </c>
      <c r="O325" s="244">
        <v>2500</v>
      </c>
      <c r="P325" s="277">
        <f t="shared" si="271"/>
        <v>0.92307692307692313</v>
      </c>
    </row>
    <row r="326" spans="1:16" ht="15.6" outlineLevel="1">
      <c r="A326" s="74"/>
      <c r="B326" s="70"/>
      <c r="C326" s="40">
        <v>5522</v>
      </c>
      <c r="D326" s="40" t="s">
        <v>180</v>
      </c>
      <c r="E326" s="21">
        <v>290</v>
      </c>
      <c r="F326" s="128">
        <v>250</v>
      </c>
      <c r="G326" s="99">
        <v>150</v>
      </c>
      <c r="H326" s="128"/>
      <c r="I326" s="244">
        <v>500</v>
      </c>
      <c r="J326" s="252">
        <v>355.31</v>
      </c>
      <c r="K326" s="244">
        <v>200</v>
      </c>
      <c r="L326" s="244">
        <v>20</v>
      </c>
      <c r="M326" s="244">
        <v>200</v>
      </c>
      <c r="N326" s="345">
        <f t="shared" si="295"/>
        <v>0</v>
      </c>
      <c r="O326" s="244">
        <v>200</v>
      </c>
      <c r="P326" s="277">
        <f t="shared" si="271"/>
        <v>0</v>
      </c>
    </row>
    <row r="327" spans="1:16" ht="15.6" outlineLevel="1">
      <c r="A327" s="74"/>
      <c r="B327" s="70"/>
      <c r="C327" s="40">
        <v>5523</v>
      </c>
      <c r="D327" s="40" t="s">
        <v>176</v>
      </c>
      <c r="E327" s="21">
        <v>1200</v>
      </c>
      <c r="F327" s="128">
        <v>2133</v>
      </c>
      <c r="G327" s="100">
        <v>3350</v>
      </c>
      <c r="H327" s="128"/>
      <c r="I327" s="244">
        <v>2300</v>
      </c>
      <c r="J327" s="252">
        <v>1866.09</v>
      </c>
      <c r="K327" s="244">
        <v>1700</v>
      </c>
      <c r="L327" s="244">
        <v>901.11</v>
      </c>
      <c r="M327" s="244">
        <v>1500</v>
      </c>
      <c r="N327" s="345">
        <f t="shared" si="295"/>
        <v>0</v>
      </c>
      <c r="O327" s="244">
        <v>1500</v>
      </c>
      <c r="P327" s="277">
        <f t="shared" si="271"/>
        <v>-0.11764705882352941</v>
      </c>
    </row>
    <row r="328" spans="1:16" ht="15.6" outlineLevel="1">
      <c r="A328" s="74"/>
      <c r="B328" s="70"/>
      <c r="C328" s="40">
        <v>5525</v>
      </c>
      <c r="D328" s="40" t="s">
        <v>172</v>
      </c>
      <c r="E328" s="21">
        <v>4000</v>
      </c>
      <c r="F328" s="128">
        <v>2499</v>
      </c>
      <c r="G328" s="100">
        <v>4300</v>
      </c>
      <c r="H328" s="128"/>
      <c r="I328" s="244">
        <v>3000</v>
      </c>
      <c r="J328" s="252">
        <v>2748.64</v>
      </c>
      <c r="K328" s="244">
        <v>4000</v>
      </c>
      <c r="L328" s="244">
        <v>3845.18</v>
      </c>
      <c r="M328" s="244">
        <v>3500</v>
      </c>
      <c r="N328" s="345">
        <f t="shared" si="295"/>
        <v>0</v>
      </c>
      <c r="O328" s="244">
        <v>3500</v>
      </c>
      <c r="P328" s="277">
        <f t="shared" si="271"/>
        <v>-0.125</v>
      </c>
    </row>
    <row r="329" spans="1:16" ht="46.8">
      <c r="A329" s="35" t="s">
        <v>24</v>
      </c>
      <c r="B329" s="36"/>
      <c r="C329" s="36"/>
      <c r="D329" s="37" t="s">
        <v>181</v>
      </c>
      <c r="E329" s="38">
        <f t="shared" ref="E329:M330" si="300">SUM(E330)</f>
        <v>8014</v>
      </c>
      <c r="F329" s="38">
        <f t="shared" si="300"/>
        <v>10342</v>
      </c>
      <c r="G329" s="38">
        <f t="shared" si="300"/>
        <v>10815</v>
      </c>
      <c r="H329" s="38">
        <f>H330</f>
        <v>13643.26</v>
      </c>
      <c r="I329" s="227">
        <f t="shared" si="300"/>
        <v>12190</v>
      </c>
      <c r="J329" s="227">
        <f t="shared" si="300"/>
        <v>15631.83</v>
      </c>
      <c r="K329" s="227">
        <f t="shared" si="300"/>
        <v>12190</v>
      </c>
      <c r="L329" s="227">
        <f t="shared" si="300"/>
        <v>12214.3</v>
      </c>
      <c r="M329" s="227">
        <f t="shared" si="300"/>
        <v>12190</v>
      </c>
      <c r="N329" s="339">
        <v>-12190</v>
      </c>
      <c r="O329" s="318" t="s">
        <v>498</v>
      </c>
      <c r="P329" s="277" t="e">
        <f t="shared" si="271"/>
        <v>#VALUE!</v>
      </c>
    </row>
    <row r="330" spans="1:16" ht="15.6">
      <c r="A330" s="9"/>
      <c r="B330" s="70">
        <v>55</v>
      </c>
      <c r="C330" s="70"/>
      <c r="D330" s="70" t="s">
        <v>6</v>
      </c>
      <c r="E330" s="8">
        <f t="shared" si="300"/>
        <v>8014</v>
      </c>
      <c r="F330" s="129">
        <f t="shared" si="300"/>
        <v>10342</v>
      </c>
      <c r="G330" s="8">
        <f t="shared" si="300"/>
        <v>10815</v>
      </c>
      <c r="H330" s="129">
        <v>13643.26</v>
      </c>
      <c r="I330" s="8">
        <f>I331</f>
        <v>12190</v>
      </c>
      <c r="J330" s="232">
        <f t="shared" ref="J330:M330" si="301">J331</f>
        <v>15631.83</v>
      </c>
      <c r="K330" s="223">
        <f t="shared" si="301"/>
        <v>12190</v>
      </c>
      <c r="L330" s="223">
        <f t="shared" si="301"/>
        <v>12214.3</v>
      </c>
      <c r="M330" s="223">
        <f t="shared" si="301"/>
        <v>12190</v>
      </c>
      <c r="N330" s="340">
        <f>O330-M330</f>
        <v>-12190</v>
      </c>
      <c r="O330" s="353">
        <v>0</v>
      </c>
      <c r="P330" s="277">
        <f t="shared" si="271"/>
        <v>-1</v>
      </c>
    </row>
    <row r="331" spans="1:16" ht="15.6" outlineLevel="1">
      <c r="A331" s="74"/>
      <c r="B331" s="70"/>
      <c r="C331" s="40">
        <v>5525</v>
      </c>
      <c r="D331" s="40" t="s">
        <v>182</v>
      </c>
      <c r="E331" s="21">
        <v>8014</v>
      </c>
      <c r="F331" s="128">
        <v>10342</v>
      </c>
      <c r="G331" s="100">
        <v>10815</v>
      </c>
      <c r="H331" s="128"/>
      <c r="I331" s="100">
        <v>12190</v>
      </c>
      <c r="J331" s="252">
        <v>15631.83</v>
      </c>
      <c r="K331" s="244">
        <v>12190</v>
      </c>
      <c r="L331" s="244">
        <v>12214.3</v>
      </c>
      <c r="M331" s="244">
        <v>12190</v>
      </c>
      <c r="N331" s="345">
        <f>O331-M331</f>
        <v>-12190</v>
      </c>
      <c r="O331" s="260">
        <v>0</v>
      </c>
      <c r="P331" s="277">
        <f t="shared" si="271"/>
        <v>-1</v>
      </c>
    </row>
    <row r="332" spans="1:16" ht="31.2">
      <c r="A332" s="35" t="s">
        <v>25</v>
      </c>
      <c r="B332" s="36"/>
      <c r="C332" s="36"/>
      <c r="D332" s="37" t="s">
        <v>183</v>
      </c>
      <c r="E332" s="38">
        <f>SUM(E333+E338)</f>
        <v>6400</v>
      </c>
      <c r="F332" s="38">
        <f>SUM(F333+F338)</f>
        <v>6149</v>
      </c>
      <c r="G332" s="38">
        <f>SUM(G333+G338)</f>
        <v>6540</v>
      </c>
      <c r="H332" s="38">
        <f>H333+H338</f>
        <v>7246.33</v>
      </c>
      <c r="I332" s="227">
        <f>SUM(I333+I338)</f>
        <v>6880</v>
      </c>
      <c r="J332" s="227">
        <f>SUM(J333+J338)</f>
        <v>4957.55</v>
      </c>
      <c r="K332" s="227">
        <f>SUM(K333+K338)</f>
        <v>6080</v>
      </c>
      <c r="L332" s="227">
        <f t="shared" ref="L332" si="302">SUM(L333+L338)</f>
        <v>6413.25</v>
      </c>
      <c r="M332" s="227">
        <f t="shared" ref="M332" si="303">SUM(M333+M338)</f>
        <v>6380</v>
      </c>
      <c r="N332" s="339">
        <v>-6380</v>
      </c>
      <c r="O332" s="318" t="s">
        <v>493</v>
      </c>
      <c r="P332" s="277" t="e">
        <f t="shared" si="271"/>
        <v>#VALUE!</v>
      </c>
    </row>
    <row r="333" spans="1:16" ht="15.6">
      <c r="A333" s="9"/>
      <c r="B333" s="39">
        <v>45</v>
      </c>
      <c r="C333" s="39"/>
      <c r="D333" s="72" t="s">
        <v>155</v>
      </c>
      <c r="E333" s="8">
        <f>SUM(E334:E337)</f>
        <v>5300</v>
      </c>
      <c r="F333" s="129">
        <f>SUM(F334:F337)</f>
        <v>5151</v>
      </c>
      <c r="G333" s="8">
        <f>SUM(G334:G337)</f>
        <v>5440</v>
      </c>
      <c r="H333" s="129">
        <v>4935.82</v>
      </c>
      <c r="I333" s="8">
        <f>SUM(I334:I337)</f>
        <v>6080</v>
      </c>
      <c r="J333" s="232">
        <f t="shared" ref="J333" si="304">SUM(J334:J337)</f>
        <v>4564.55</v>
      </c>
      <c r="K333" s="223">
        <f t="shared" ref="K333:L333" si="305">SUM(K334:K337)</f>
        <v>6080</v>
      </c>
      <c r="L333" s="223">
        <f t="shared" si="305"/>
        <v>6353.25</v>
      </c>
      <c r="M333" s="223">
        <f t="shared" ref="M333" si="306">SUM(M334:M337)</f>
        <v>6080</v>
      </c>
      <c r="N333" s="340">
        <f>O333-M333</f>
        <v>-6080</v>
      </c>
      <c r="O333" s="353">
        <v>0</v>
      </c>
      <c r="P333" s="277">
        <f t="shared" si="271"/>
        <v>-1</v>
      </c>
    </row>
    <row r="334" spans="1:16" ht="15.6" outlineLevel="1">
      <c r="A334" s="9"/>
      <c r="B334" s="39"/>
      <c r="C334" s="40">
        <v>4500</v>
      </c>
      <c r="D334" s="73" t="s">
        <v>184</v>
      </c>
      <c r="E334" s="21">
        <v>4600</v>
      </c>
      <c r="F334" s="128">
        <v>5151</v>
      </c>
      <c r="G334" s="100">
        <v>4740</v>
      </c>
      <c r="H334" s="128"/>
      <c r="I334" s="244">
        <v>4440</v>
      </c>
      <c r="J334" s="252">
        <v>3579</v>
      </c>
      <c r="K334" s="244">
        <v>4440</v>
      </c>
      <c r="L334" s="244">
        <v>6353.25</v>
      </c>
      <c r="M334" s="244">
        <v>4440</v>
      </c>
      <c r="N334" s="345">
        <f t="shared" ref="N334:N340" si="307">O334-M334</f>
        <v>-4440</v>
      </c>
      <c r="O334" s="260">
        <v>0</v>
      </c>
      <c r="P334" s="277">
        <f t="shared" si="271"/>
        <v>-1</v>
      </c>
    </row>
    <row r="335" spans="1:16" s="222" customFormat="1" ht="15.6" outlineLevel="1">
      <c r="A335" s="224"/>
      <c r="B335" s="228"/>
      <c r="C335" s="229">
        <v>4500</v>
      </c>
      <c r="D335" s="239" t="s">
        <v>411</v>
      </c>
      <c r="E335" s="225"/>
      <c r="F335" s="254"/>
      <c r="G335" s="244"/>
      <c r="H335" s="254"/>
      <c r="I335" s="244">
        <v>300</v>
      </c>
      <c r="J335" s="252">
        <v>345.55</v>
      </c>
      <c r="K335" s="244">
        <v>300</v>
      </c>
      <c r="L335" s="244"/>
      <c r="M335" s="244">
        <v>1000</v>
      </c>
      <c r="N335" s="345">
        <f t="shared" si="307"/>
        <v>-1000</v>
      </c>
      <c r="O335" s="260">
        <v>0</v>
      </c>
      <c r="P335" s="277">
        <f t="shared" si="271"/>
        <v>-1</v>
      </c>
    </row>
    <row r="336" spans="1:16" ht="15.6" outlineLevel="1">
      <c r="A336" s="9"/>
      <c r="B336" s="39"/>
      <c r="C336" s="40">
        <v>4500</v>
      </c>
      <c r="D336" s="73" t="s">
        <v>289</v>
      </c>
      <c r="E336" s="21"/>
      <c r="F336" s="128"/>
      <c r="G336" s="100"/>
      <c r="H336" s="128"/>
      <c r="I336" s="244">
        <v>640</v>
      </c>
      <c r="J336" s="252">
        <v>640</v>
      </c>
      <c r="K336" s="244">
        <v>640</v>
      </c>
      <c r="L336" s="244"/>
      <c r="M336" s="244">
        <v>640</v>
      </c>
      <c r="N336" s="345">
        <f t="shared" si="307"/>
        <v>-640</v>
      </c>
      <c r="O336" s="260">
        <v>0</v>
      </c>
      <c r="P336" s="277">
        <f t="shared" si="271"/>
        <v>-1</v>
      </c>
    </row>
    <row r="337" spans="1:17" ht="15.6" outlineLevel="1">
      <c r="A337" s="9"/>
      <c r="B337" s="39"/>
      <c r="C337" s="40">
        <v>4520</v>
      </c>
      <c r="D337" s="73" t="s">
        <v>185</v>
      </c>
      <c r="E337" s="21">
        <v>700</v>
      </c>
      <c r="F337" s="128"/>
      <c r="G337" s="99">
        <v>700</v>
      </c>
      <c r="H337" s="128"/>
      <c r="I337" s="244">
        <v>700</v>
      </c>
      <c r="J337" s="252">
        <v>0</v>
      </c>
      <c r="K337" s="244">
        <v>700</v>
      </c>
      <c r="L337" s="244"/>
      <c r="M337" s="244">
        <v>0</v>
      </c>
      <c r="N337" s="340">
        <f t="shared" si="307"/>
        <v>0</v>
      </c>
      <c r="O337" s="260">
        <v>0</v>
      </c>
      <c r="P337" s="277">
        <f t="shared" si="271"/>
        <v>-1</v>
      </c>
    </row>
    <row r="338" spans="1:17" ht="15.6">
      <c r="A338" s="9"/>
      <c r="B338" s="39">
        <v>55</v>
      </c>
      <c r="C338" s="39"/>
      <c r="D338" s="72" t="s">
        <v>6</v>
      </c>
      <c r="E338" s="8">
        <f t="shared" ref="E338:F338" si="308">SUM(E339:E340)</f>
        <v>1100</v>
      </c>
      <c r="F338" s="129">
        <f t="shared" si="308"/>
        <v>998</v>
      </c>
      <c r="G338" s="8">
        <f>SUM(G339:G340)</f>
        <v>1100</v>
      </c>
      <c r="H338" s="129">
        <v>2310.5100000000002</v>
      </c>
      <c r="I338" s="8">
        <f>SUM(I339:I340)</f>
        <v>800</v>
      </c>
      <c r="J338" s="232">
        <f t="shared" ref="J338" si="309">SUM(J339:J340)</f>
        <v>393</v>
      </c>
      <c r="K338" s="223">
        <f t="shared" ref="K338:L338" si="310">SUM(K339:K340)</f>
        <v>0</v>
      </c>
      <c r="L338" s="223">
        <f t="shared" si="310"/>
        <v>60</v>
      </c>
      <c r="M338" s="223">
        <f t="shared" ref="M338" si="311">SUM(M339:M340)</f>
        <v>300</v>
      </c>
      <c r="N338" s="340">
        <f t="shared" si="307"/>
        <v>-300</v>
      </c>
      <c r="O338" s="260">
        <v>0</v>
      </c>
      <c r="P338" s="277"/>
    </row>
    <row r="339" spans="1:17" ht="15.6" outlineLevel="1">
      <c r="A339" s="9"/>
      <c r="B339" s="39"/>
      <c r="C339" s="40">
        <v>5540</v>
      </c>
      <c r="D339" s="73" t="s">
        <v>447</v>
      </c>
      <c r="E339" s="21">
        <v>600</v>
      </c>
      <c r="F339" s="128">
        <v>539</v>
      </c>
      <c r="G339" s="99">
        <v>600</v>
      </c>
      <c r="H339" s="128"/>
      <c r="I339" s="100">
        <v>300</v>
      </c>
      <c r="J339" s="252">
        <v>50</v>
      </c>
      <c r="K339" s="244">
        <v>0</v>
      </c>
      <c r="L339" s="244">
        <v>60</v>
      </c>
      <c r="M339" s="244">
        <v>300</v>
      </c>
      <c r="N339" s="345">
        <f t="shared" si="307"/>
        <v>-300</v>
      </c>
      <c r="O339" s="260">
        <v>0</v>
      </c>
      <c r="P339" s="277"/>
    </row>
    <row r="340" spans="1:17" ht="15.6" outlineLevel="1">
      <c r="A340" s="9"/>
      <c r="B340" s="39"/>
      <c r="C340" s="40">
        <v>5540</v>
      </c>
      <c r="D340" s="73" t="s">
        <v>186</v>
      </c>
      <c r="E340" s="21">
        <v>500</v>
      </c>
      <c r="F340" s="128">
        <v>459</v>
      </c>
      <c r="G340" s="99">
        <v>500</v>
      </c>
      <c r="H340" s="128"/>
      <c r="I340" s="100">
        <v>500</v>
      </c>
      <c r="J340" s="252">
        <v>343</v>
      </c>
      <c r="K340" s="244">
        <v>0</v>
      </c>
      <c r="L340" s="244"/>
      <c r="M340" s="244">
        <v>0</v>
      </c>
      <c r="N340" s="340">
        <f t="shared" si="307"/>
        <v>0</v>
      </c>
      <c r="O340" s="260">
        <v>0</v>
      </c>
      <c r="P340" s="277"/>
    </row>
    <row r="341" spans="1:17" ht="15.6">
      <c r="A341" s="35" t="s">
        <v>55</v>
      </c>
      <c r="B341" s="36"/>
      <c r="C341" s="36"/>
      <c r="D341" s="37" t="s">
        <v>187</v>
      </c>
      <c r="E341" s="38">
        <f t="shared" ref="E341:J341" si="312">SUM(E342+E345)</f>
        <v>5471</v>
      </c>
      <c r="F341" s="38">
        <f t="shared" si="312"/>
        <v>5341</v>
      </c>
      <c r="G341" s="38">
        <f>SUM(G342+G345)</f>
        <v>5459</v>
      </c>
      <c r="H341" s="38">
        <f>H342+H345</f>
        <v>5476.05</v>
      </c>
      <c r="I341" s="227">
        <f t="shared" si="312"/>
        <v>6645</v>
      </c>
      <c r="J341" s="227">
        <f t="shared" si="312"/>
        <v>6304.8799999999992</v>
      </c>
      <c r="K341" s="227">
        <f t="shared" ref="K341:O341" si="313">SUM(K342+K345)</f>
        <v>5859</v>
      </c>
      <c r="L341" s="227">
        <f t="shared" si="313"/>
        <v>5702.43</v>
      </c>
      <c r="M341" s="227">
        <f t="shared" ref="M341" si="314">SUM(M342+M345)</f>
        <v>5987</v>
      </c>
      <c r="N341" s="339">
        <f>O341-M341</f>
        <v>0</v>
      </c>
      <c r="O341" s="227">
        <f t="shared" si="313"/>
        <v>5987</v>
      </c>
      <c r="P341" s="277">
        <f t="shared" si="271"/>
        <v>2.184673152415088E-2</v>
      </c>
    </row>
    <row r="342" spans="1:17" ht="15.6">
      <c r="A342" s="9"/>
      <c r="B342" s="39">
        <v>50</v>
      </c>
      <c r="C342" s="39"/>
      <c r="D342" s="72" t="s">
        <v>98</v>
      </c>
      <c r="E342" s="8">
        <f t="shared" ref="E342:F342" si="315">SUM(E343:E344)</f>
        <v>3601</v>
      </c>
      <c r="F342" s="129">
        <f t="shared" si="315"/>
        <v>3700</v>
      </c>
      <c r="G342" s="8">
        <f>SUM(G343:G344)</f>
        <v>3859</v>
      </c>
      <c r="H342" s="129">
        <v>3898.33</v>
      </c>
      <c r="I342" s="8">
        <f>SUM(I343:I344)</f>
        <v>4255</v>
      </c>
      <c r="J342" s="232">
        <f t="shared" ref="J342" si="316">SUM(J343:J344)</f>
        <v>4335.4799999999996</v>
      </c>
      <c r="K342" s="223">
        <f t="shared" ref="K342:O342" si="317">SUM(K343:K344)</f>
        <v>4384</v>
      </c>
      <c r="L342" s="223">
        <f t="shared" si="317"/>
        <v>4459.13</v>
      </c>
      <c r="M342" s="223">
        <f t="shared" ref="M342" si="318">SUM(M343:M344)</f>
        <v>4512</v>
      </c>
      <c r="N342" s="340">
        <f>O342-M342</f>
        <v>0</v>
      </c>
      <c r="O342" s="223">
        <f t="shared" si="317"/>
        <v>4512</v>
      </c>
      <c r="P342" s="277">
        <f t="shared" si="271"/>
        <v>2.9197080291970802E-2</v>
      </c>
    </row>
    <row r="343" spans="1:17" ht="15.6" outlineLevel="1">
      <c r="A343" s="9"/>
      <c r="B343" s="39"/>
      <c r="C343" s="40">
        <v>5005</v>
      </c>
      <c r="D343" s="73" t="s">
        <v>448</v>
      </c>
      <c r="E343" s="21">
        <v>2679</v>
      </c>
      <c r="F343" s="128">
        <v>2745</v>
      </c>
      <c r="G343" s="100">
        <v>2880</v>
      </c>
      <c r="H343" s="128"/>
      <c r="I343" s="244">
        <v>3180</v>
      </c>
      <c r="J343" s="252">
        <v>3242.42</v>
      </c>
      <c r="K343" s="244">
        <v>3276</v>
      </c>
      <c r="L343" s="244">
        <v>3334.3</v>
      </c>
      <c r="M343" s="244">
        <v>3372</v>
      </c>
      <c r="N343" s="340">
        <f t="shared" ref="N343:N346" si="319">O343-M343</f>
        <v>0</v>
      </c>
      <c r="O343" s="244">
        <v>3372</v>
      </c>
      <c r="P343" s="277">
        <f t="shared" si="271"/>
        <v>2.9304029304029304E-2</v>
      </c>
    </row>
    <row r="344" spans="1:17" ht="15.6" outlineLevel="1">
      <c r="A344" s="9"/>
      <c r="B344" s="39"/>
      <c r="C344" s="40">
        <v>506</v>
      </c>
      <c r="D344" s="73" t="s">
        <v>101</v>
      </c>
      <c r="E344" s="21">
        <v>922</v>
      </c>
      <c r="F344" s="128">
        <v>955</v>
      </c>
      <c r="G344" s="99">
        <v>979</v>
      </c>
      <c r="H344" s="128"/>
      <c r="I344" s="244">
        <v>1075</v>
      </c>
      <c r="J344" s="252">
        <v>1093.06</v>
      </c>
      <c r="K344" s="244">
        <v>1108</v>
      </c>
      <c r="L344" s="244">
        <v>1124.83</v>
      </c>
      <c r="M344" s="244">
        <v>1140</v>
      </c>
      <c r="N344" s="340">
        <f t="shared" si="319"/>
        <v>0</v>
      </c>
      <c r="O344" s="244">
        <v>1140</v>
      </c>
      <c r="P344" s="277">
        <f t="shared" si="271"/>
        <v>2.8880866425992781E-2</v>
      </c>
    </row>
    <row r="345" spans="1:17" ht="15.6">
      <c r="A345" s="9"/>
      <c r="B345" s="39">
        <v>55</v>
      </c>
      <c r="C345" s="39"/>
      <c r="D345" s="72" t="s">
        <v>6</v>
      </c>
      <c r="E345" s="8">
        <f t="shared" ref="E345:G345" si="320">SUM(E346)</f>
        <v>1870</v>
      </c>
      <c r="F345" s="129">
        <f t="shared" si="320"/>
        <v>1641</v>
      </c>
      <c r="G345" s="8">
        <f t="shared" si="320"/>
        <v>1600</v>
      </c>
      <c r="H345" s="129">
        <v>1577.72</v>
      </c>
      <c r="I345" s="8">
        <f>SUM(I346)</f>
        <v>2390</v>
      </c>
      <c r="J345" s="232">
        <f t="shared" ref="J345:O345" si="321">SUM(J346)</f>
        <v>1969.4</v>
      </c>
      <c r="K345" s="223">
        <f t="shared" si="321"/>
        <v>1475</v>
      </c>
      <c r="L345" s="223">
        <f t="shared" si="321"/>
        <v>1243.3</v>
      </c>
      <c r="M345" s="223">
        <f t="shared" si="321"/>
        <v>1475</v>
      </c>
      <c r="N345" s="340">
        <f t="shared" si="319"/>
        <v>0</v>
      </c>
      <c r="O345" s="223">
        <f t="shared" si="321"/>
        <v>1475</v>
      </c>
      <c r="P345" s="277">
        <f t="shared" si="271"/>
        <v>0</v>
      </c>
    </row>
    <row r="346" spans="1:17" ht="24.75" customHeight="1" outlineLevel="1">
      <c r="A346" s="9"/>
      <c r="B346" s="39"/>
      <c r="C346" s="40">
        <v>5500</v>
      </c>
      <c r="D346" s="73" t="s">
        <v>102</v>
      </c>
      <c r="E346" s="21">
        <v>1870</v>
      </c>
      <c r="F346" s="128">
        <v>1641</v>
      </c>
      <c r="G346" s="100">
        <v>1600</v>
      </c>
      <c r="H346" s="128"/>
      <c r="I346" s="100">
        <v>2390</v>
      </c>
      <c r="J346" s="252">
        <v>1969.4</v>
      </c>
      <c r="K346" s="244">
        <v>1475</v>
      </c>
      <c r="L346" s="244">
        <v>1243.3</v>
      </c>
      <c r="M346" s="244">
        <v>1475</v>
      </c>
      <c r="N346" s="340">
        <f t="shared" si="319"/>
        <v>0</v>
      </c>
      <c r="O346" s="244">
        <v>1475</v>
      </c>
      <c r="P346" s="277">
        <f t="shared" si="271"/>
        <v>0</v>
      </c>
      <c r="Q346" s="175"/>
    </row>
    <row r="347" spans="1:17" ht="45" customHeight="1">
      <c r="A347" s="35" t="s">
        <v>56</v>
      </c>
      <c r="B347" s="36"/>
      <c r="C347" s="45"/>
      <c r="D347" s="325" t="s">
        <v>492</v>
      </c>
      <c r="E347" s="65">
        <f t="shared" ref="E347:F347" si="322">SUM(E348+E351)</f>
        <v>5300</v>
      </c>
      <c r="F347" s="65">
        <f t="shared" si="322"/>
        <v>5151</v>
      </c>
      <c r="G347" s="65">
        <f>SUM(G348+G351)</f>
        <v>5440</v>
      </c>
      <c r="H347" s="65">
        <v>0</v>
      </c>
      <c r="I347" s="65"/>
      <c r="J347" s="236"/>
      <c r="K347" s="326">
        <f>SUM(K348+K353)</f>
        <v>6080</v>
      </c>
      <c r="L347" s="326">
        <f t="shared" ref="L347:O347" si="323">SUM(L348+L353)</f>
        <v>6413.25</v>
      </c>
      <c r="M347" s="227">
        <f t="shared" si="323"/>
        <v>6380</v>
      </c>
      <c r="N347" s="339">
        <f>O347-M347</f>
        <v>0</v>
      </c>
      <c r="O347" s="227">
        <f t="shared" si="323"/>
        <v>6380</v>
      </c>
      <c r="P347" s="277">
        <f t="shared" si="271"/>
        <v>4.9342105263157895E-2</v>
      </c>
    </row>
    <row r="348" spans="1:17" ht="24.75" customHeight="1">
      <c r="A348" s="224"/>
      <c r="B348" s="228">
        <v>45</v>
      </c>
      <c r="C348" s="228"/>
      <c r="D348" s="72" t="s">
        <v>155</v>
      </c>
      <c r="E348" s="223">
        <f>SUM(E349:E352)</f>
        <v>5300</v>
      </c>
      <c r="F348" s="129">
        <f>SUM(F349:F352)</f>
        <v>5151</v>
      </c>
      <c r="G348" s="223">
        <f>SUM(G349:G352)</f>
        <v>5440</v>
      </c>
      <c r="H348" s="129">
        <v>4935.82</v>
      </c>
      <c r="I348" s="223">
        <f>SUM(I349:I352)</f>
        <v>6080</v>
      </c>
      <c r="J348" s="232">
        <f t="shared" ref="J348:M348" si="324">SUM(J349:J352)</f>
        <v>4564.55</v>
      </c>
      <c r="K348" s="327">
        <f t="shared" si="324"/>
        <v>6080</v>
      </c>
      <c r="L348" s="327">
        <f t="shared" si="324"/>
        <v>6353.25</v>
      </c>
      <c r="M348" s="223">
        <f t="shared" si="324"/>
        <v>6080</v>
      </c>
      <c r="N348" s="340">
        <f>O348-M348</f>
        <v>0</v>
      </c>
      <c r="O348" s="223">
        <f t="shared" ref="O348" si="325">SUM(O349:O352)</f>
        <v>6080</v>
      </c>
      <c r="P348" s="277">
        <f t="shared" si="271"/>
        <v>0</v>
      </c>
    </row>
    <row r="349" spans="1:17" ht="19.5" customHeight="1" outlineLevel="1">
      <c r="A349" s="224"/>
      <c r="B349" s="228"/>
      <c r="C349" s="229">
        <v>4500</v>
      </c>
      <c r="D349" s="239" t="s">
        <v>184</v>
      </c>
      <c r="E349" s="225">
        <v>4600</v>
      </c>
      <c r="F349" s="254">
        <v>5151</v>
      </c>
      <c r="G349" s="244">
        <v>4740</v>
      </c>
      <c r="H349" s="254"/>
      <c r="I349" s="244">
        <v>4440</v>
      </c>
      <c r="J349" s="252">
        <v>3579</v>
      </c>
      <c r="K349" s="324">
        <v>4440</v>
      </c>
      <c r="L349" s="324">
        <v>6353.25</v>
      </c>
      <c r="M349" s="244">
        <v>4440</v>
      </c>
      <c r="N349" s="340">
        <f t="shared" ref="N349:N355" si="326">O349-M349</f>
        <v>0</v>
      </c>
      <c r="O349" s="244">
        <v>4440</v>
      </c>
      <c r="P349" s="277">
        <f t="shared" si="271"/>
        <v>0</v>
      </c>
    </row>
    <row r="350" spans="1:17" ht="18" customHeight="1" outlineLevel="1">
      <c r="A350" s="224"/>
      <c r="B350" s="228"/>
      <c r="C350" s="229">
        <v>4500</v>
      </c>
      <c r="D350" s="239" t="s">
        <v>411</v>
      </c>
      <c r="E350" s="225"/>
      <c r="F350" s="254"/>
      <c r="G350" s="244"/>
      <c r="H350" s="254"/>
      <c r="I350" s="244">
        <v>300</v>
      </c>
      <c r="J350" s="252">
        <v>345.55</v>
      </c>
      <c r="K350" s="324">
        <v>300</v>
      </c>
      <c r="L350" s="324"/>
      <c r="M350" s="244">
        <v>1000</v>
      </c>
      <c r="N350" s="340">
        <f t="shared" si="326"/>
        <v>0</v>
      </c>
      <c r="O350" s="244">
        <v>1000</v>
      </c>
      <c r="P350" s="277">
        <f t="shared" si="271"/>
        <v>2.3333333333333335</v>
      </c>
    </row>
    <row r="351" spans="1:17" ht="17.25" customHeight="1">
      <c r="A351" s="224"/>
      <c r="B351" s="228"/>
      <c r="C351" s="229">
        <v>4500</v>
      </c>
      <c r="D351" s="239" t="s">
        <v>289</v>
      </c>
      <c r="E351" s="225"/>
      <c r="F351" s="254"/>
      <c r="G351" s="244"/>
      <c r="H351" s="254"/>
      <c r="I351" s="244">
        <v>640</v>
      </c>
      <c r="J351" s="252">
        <v>640</v>
      </c>
      <c r="K351" s="324">
        <v>640</v>
      </c>
      <c r="L351" s="324"/>
      <c r="M351" s="244">
        <v>640</v>
      </c>
      <c r="N351" s="340">
        <f t="shared" si="326"/>
        <v>0</v>
      </c>
      <c r="O351" s="244">
        <v>640</v>
      </c>
      <c r="P351" s="277">
        <f t="shared" si="271"/>
        <v>0</v>
      </c>
    </row>
    <row r="352" spans="1:17" s="222" customFormat="1" ht="17.25" customHeight="1">
      <c r="A352" s="224"/>
      <c r="B352" s="228"/>
      <c r="C352" s="229">
        <v>4520</v>
      </c>
      <c r="D352" s="239" t="s">
        <v>185</v>
      </c>
      <c r="E352" s="225">
        <v>700</v>
      </c>
      <c r="F352" s="254"/>
      <c r="G352" s="243">
        <v>700</v>
      </c>
      <c r="H352" s="254"/>
      <c r="I352" s="244">
        <v>700</v>
      </c>
      <c r="J352" s="252">
        <v>0</v>
      </c>
      <c r="K352" s="324">
        <v>700</v>
      </c>
      <c r="L352" s="324"/>
      <c r="M352" s="244">
        <v>0</v>
      </c>
      <c r="N352" s="340">
        <f t="shared" si="326"/>
        <v>0</v>
      </c>
      <c r="O352" s="244">
        <v>0</v>
      </c>
      <c r="P352" s="277">
        <f t="shared" si="271"/>
        <v>-1</v>
      </c>
    </row>
    <row r="353" spans="1:19" s="222" customFormat="1" ht="17.25" customHeight="1">
      <c r="A353" s="224"/>
      <c r="B353" s="228">
        <v>55</v>
      </c>
      <c r="C353" s="228"/>
      <c r="D353" s="72" t="s">
        <v>6</v>
      </c>
      <c r="E353" s="223">
        <f t="shared" ref="E353:F353" si="327">SUM(E354:E355)</f>
        <v>1100</v>
      </c>
      <c r="F353" s="129">
        <f t="shared" si="327"/>
        <v>998</v>
      </c>
      <c r="G353" s="223">
        <f>SUM(G354:G355)</f>
        <v>1100</v>
      </c>
      <c r="H353" s="129">
        <v>2310.5100000000002</v>
      </c>
      <c r="I353" s="223">
        <f>SUM(I354:I355)</f>
        <v>800</v>
      </c>
      <c r="J353" s="232">
        <f t="shared" ref="J353:M353" si="328">SUM(J354:J355)</f>
        <v>393</v>
      </c>
      <c r="K353" s="327">
        <f t="shared" si="328"/>
        <v>0</v>
      </c>
      <c r="L353" s="327">
        <f t="shared" si="328"/>
        <v>60</v>
      </c>
      <c r="M353" s="223">
        <f t="shared" si="328"/>
        <v>300</v>
      </c>
      <c r="N353" s="340">
        <f t="shared" si="326"/>
        <v>0</v>
      </c>
      <c r="O353" s="223">
        <f t="shared" ref="O353" si="329">SUM(O354:O355)</f>
        <v>300</v>
      </c>
      <c r="P353" s="277"/>
    </row>
    <row r="354" spans="1:19" s="222" customFormat="1" ht="17.25" customHeight="1">
      <c r="A354" s="224"/>
      <c r="B354" s="228"/>
      <c r="C354" s="229">
        <v>5540</v>
      </c>
      <c r="D354" s="239" t="s">
        <v>447</v>
      </c>
      <c r="E354" s="225">
        <v>600</v>
      </c>
      <c r="F354" s="254">
        <v>539</v>
      </c>
      <c r="G354" s="243">
        <v>600</v>
      </c>
      <c r="H354" s="254"/>
      <c r="I354" s="244">
        <v>300</v>
      </c>
      <c r="J354" s="252">
        <v>50</v>
      </c>
      <c r="K354" s="324">
        <v>0</v>
      </c>
      <c r="L354" s="324">
        <v>60</v>
      </c>
      <c r="M354" s="244">
        <v>300</v>
      </c>
      <c r="N354" s="340">
        <f t="shared" si="326"/>
        <v>0</v>
      </c>
      <c r="O354" s="244">
        <v>300</v>
      </c>
      <c r="P354" s="277"/>
      <c r="S354" s="222">
        <v>47736</v>
      </c>
    </row>
    <row r="355" spans="1:19" s="222" customFormat="1" ht="17.25" customHeight="1">
      <c r="A355" s="224"/>
      <c r="B355" s="228"/>
      <c r="C355" s="229">
        <v>5540</v>
      </c>
      <c r="D355" s="239" t="s">
        <v>186</v>
      </c>
      <c r="E355" s="225">
        <v>500</v>
      </c>
      <c r="F355" s="254">
        <v>459</v>
      </c>
      <c r="G355" s="243">
        <v>500</v>
      </c>
      <c r="H355" s="254"/>
      <c r="I355" s="244">
        <v>500</v>
      </c>
      <c r="J355" s="252">
        <v>343</v>
      </c>
      <c r="K355" s="324">
        <v>0</v>
      </c>
      <c r="L355" s="324"/>
      <c r="M355" s="244">
        <v>0</v>
      </c>
      <c r="N355" s="340">
        <f t="shared" si="326"/>
        <v>0</v>
      </c>
      <c r="O355" s="244">
        <v>0</v>
      </c>
      <c r="P355" s="277"/>
      <c r="S355" s="222">
        <v>26586</v>
      </c>
    </row>
    <row r="356" spans="1:19" ht="15.6">
      <c r="A356" s="31"/>
      <c r="B356" s="32" t="s">
        <v>26</v>
      </c>
      <c r="C356" s="32"/>
      <c r="D356" s="33" t="s">
        <v>188</v>
      </c>
      <c r="E356" s="55">
        <f t="shared" ref="E356:M356" si="330">SUM(E357+E376+E379+E388+E405+E408+E411+E426+E433+E444)</f>
        <v>607194</v>
      </c>
      <c r="F356" s="55">
        <f t="shared" si="330"/>
        <v>587921</v>
      </c>
      <c r="G356" s="55">
        <f t="shared" si="330"/>
        <v>612696</v>
      </c>
      <c r="H356" s="55">
        <f t="shared" si="330"/>
        <v>608467.63</v>
      </c>
      <c r="I356" s="231">
        <f t="shared" si="330"/>
        <v>695247</v>
      </c>
      <c r="J356" s="231">
        <f t="shared" si="330"/>
        <v>705952.71</v>
      </c>
      <c r="K356" s="231">
        <f t="shared" si="330"/>
        <v>748469</v>
      </c>
      <c r="L356" s="231">
        <f t="shared" si="330"/>
        <v>740670.21</v>
      </c>
      <c r="M356" s="231">
        <f t="shared" si="330"/>
        <v>777623</v>
      </c>
      <c r="N356" s="343">
        <f>O356-M356</f>
        <v>54467</v>
      </c>
      <c r="O356" s="231">
        <f>SUM(O357+O376+O379+O388+O405+O408+O411+O414+O417+O421+O426+O433)</f>
        <v>832090</v>
      </c>
      <c r="P356" s="277">
        <f t="shared" si="271"/>
        <v>0.11172272999950565</v>
      </c>
      <c r="S356">
        <f>S354-S355</f>
        <v>21150</v>
      </c>
    </row>
    <row r="357" spans="1:19" ht="15.6">
      <c r="A357" s="35" t="s">
        <v>27</v>
      </c>
      <c r="B357" s="36"/>
      <c r="C357" s="36"/>
      <c r="D357" s="37" t="s">
        <v>189</v>
      </c>
      <c r="E357" s="38">
        <f t="shared" ref="E357:H357" si="331">SUM(E358+E361)</f>
        <v>132285</v>
      </c>
      <c r="F357" s="38">
        <f t="shared" si="331"/>
        <v>135552</v>
      </c>
      <c r="G357" s="38">
        <f>SUM(G358+G361)</f>
        <v>143467</v>
      </c>
      <c r="H357" s="38">
        <f t="shared" si="331"/>
        <v>146347</v>
      </c>
      <c r="I357" s="38">
        <f>SUM(I358+I361)</f>
        <v>164877</v>
      </c>
      <c r="J357" s="227">
        <f t="shared" ref="J357" si="332">SUM(J358+J361)</f>
        <v>169019.48</v>
      </c>
      <c r="K357" s="227">
        <f t="shared" ref="K357:O357" si="333">SUM(K358+K361)</f>
        <v>183620</v>
      </c>
      <c r="L357" s="227">
        <f t="shared" si="333"/>
        <v>183557.14</v>
      </c>
      <c r="M357" s="227">
        <f t="shared" ref="M357" si="334">SUM(M358+M361)</f>
        <v>192783</v>
      </c>
      <c r="N357" s="339">
        <f>O357-M357</f>
        <v>9040</v>
      </c>
      <c r="O357" s="227">
        <f t="shared" si="333"/>
        <v>201823</v>
      </c>
      <c r="P357" s="277">
        <f t="shared" si="271"/>
        <v>9.9134081254765277E-2</v>
      </c>
    </row>
    <row r="358" spans="1:19" ht="15.6">
      <c r="A358" s="9"/>
      <c r="B358" s="39">
        <v>50</v>
      </c>
      <c r="C358" s="39"/>
      <c r="D358" s="39" t="s">
        <v>98</v>
      </c>
      <c r="E358" s="8">
        <f t="shared" ref="E358:F358" si="335">SUM(E359:E360)</f>
        <v>106927</v>
      </c>
      <c r="F358" s="8">
        <f t="shared" si="335"/>
        <v>108747</v>
      </c>
      <c r="G358" s="8">
        <f>SUM(G359:G360)</f>
        <v>116587</v>
      </c>
      <c r="H358" s="129">
        <v>117216</v>
      </c>
      <c r="I358" s="8">
        <f>SUM(I359:I360)</f>
        <v>125207</v>
      </c>
      <c r="J358" s="232">
        <f t="shared" ref="J358" si="336">SUM(J359:J360)</f>
        <v>126230.79000000001</v>
      </c>
      <c r="K358" s="223">
        <f t="shared" ref="K358:O358" si="337">SUM(K359:K360)</f>
        <v>142172</v>
      </c>
      <c r="L358" s="223">
        <f t="shared" si="337"/>
        <v>138386.72</v>
      </c>
      <c r="M358" s="223">
        <f t="shared" ref="M358" si="338">SUM(M359:M360)</f>
        <v>146788</v>
      </c>
      <c r="N358" s="340">
        <f>O358-M358</f>
        <v>9040</v>
      </c>
      <c r="O358" s="223">
        <f t="shared" si="337"/>
        <v>155828</v>
      </c>
      <c r="P358" s="277">
        <f t="shared" si="271"/>
        <v>9.6052668598598887E-2</v>
      </c>
      <c r="R358" s="261"/>
      <c r="S358" s="261"/>
    </row>
    <row r="359" spans="1:19" ht="15.6" outlineLevel="1">
      <c r="A359" s="9"/>
      <c r="B359" s="39"/>
      <c r="C359" s="40">
        <v>5002</v>
      </c>
      <c r="D359" s="40" t="s">
        <v>121</v>
      </c>
      <c r="E359" s="21">
        <v>79592</v>
      </c>
      <c r="F359" s="128">
        <v>80764</v>
      </c>
      <c r="G359" s="100">
        <v>87043</v>
      </c>
      <c r="H359" s="128"/>
      <c r="I359" s="244">
        <v>93616</v>
      </c>
      <c r="J359" s="252">
        <v>94335.25</v>
      </c>
      <c r="K359" s="244">
        <v>106295</v>
      </c>
      <c r="L359" s="244">
        <v>103791.51</v>
      </c>
      <c r="M359" s="244">
        <v>109595</v>
      </c>
      <c r="N359" s="345">
        <f t="shared" ref="N359:N375" si="339">O359-M359</f>
        <v>6906</v>
      </c>
      <c r="O359" s="244">
        <v>116501</v>
      </c>
      <c r="P359" s="277">
        <f t="shared" si="271"/>
        <v>9.6015805070793547E-2</v>
      </c>
      <c r="R359" s="261"/>
      <c r="S359" s="261"/>
    </row>
    <row r="360" spans="1:19" ht="15.6" outlineLevel="1">
      <c r="A360" s="9"/>
      <c r="B360" s="39"/>
      <c r="C360" s="40">
        <v>506</v>
      </c>
      <c r="D360" s="40" t="s">
        <v>101</v>
      </c>
      <c r="E360" s="21">
        <v>27335</v>
      </c>
      <c r="F360" s="128">
        <v>27983</v>
      </c>
      <c r="G360" s="100">
        <v>29544</v>
      </c>
      <c r="H360" s="128"/>
      <c r="I360" s="244">
        <v>31591</v>
      </c>
      <c r="J360" s="252">
        <v>31895.54</v>
      </c>
      <c r="K360" s="244">
        <v>35877</v>
      </c>
      <c r="L360" s="244">
        <v>34595.21</v>
      </c>
      <c r="M360" s="244">
        <v>37193</v>
      </c>
      <c r="N360" s="345">
        <f t="shared" si="339"/>
        <v>2134</v>
      </c>
      <c r="O360" s="244">
        <v>39327</v>
      </c>
      <c r="P360" s="277">
        <f t="shared" si="271"/>
        <v>9.6161886445354963E-2</v>
      </c>
      <c r="R360" s="261"/>
      <c r="S360" s="261"/>
    </row>
    <row r="361" spans="1:19" ht="15.6">
      <c r="A361" s="74"/>
      <c r="B361" s="70">
        <v>55</v>
      </c>
      <c r="C361" s="70"/>
      <c r="D361" s="70" t="s">
        <v>6</v>
      </c>
      <c r="E361" s="71">
        <f>SUM(E362:E375)</f>
        <v>25358</v>
      </c>
      <c r="F361" s="71">
        <f>SUM(F362:F375)</f>
        <v>26805</v>
      </c>
      <c r="G361" s="71">
        <f>SUM(G362:G375)</f>
        <v>26880</v>
      </c>
      <c r="H361" s="134">
        <v>29131</v>
      </c>
      <c r="I361" s="71">
        <f>SUM(I362:I375)</f>
        <v>39670</v>
      </c>
      <c r="J361" s="236">
        <f t="shared" ref="J361" si="340">SUM(J362:J375)</f>
        <v>42788.69000000001</v>
      </c>
      <c r="K361" s="238">
        <f t="shared" ref="K361:O361" si="341">SUM(K362:K375)</f>
        <v>41448</v>
      </c>
      <c r="L361" s="238">
        <f t="shared" si="341"/>
        <v>45170.420000000006</v>
      </c>
      <c r="M361" s="238">
        <f t="shared" ref="M361" si="342">SUM(M362:M375)</f>
        <v>45995</v>
      </c>
      <c r="N361" s="340">
        <f t="shared" si="339"/>
        <v>0</v>
      </c>
      <c r="O361" s="238">
        <f t="shared" si="341"/>
        <v>45995</v>
      </c>
      <c r="P361" s="277">
        <f t="shared" si="271"/>
        <v>0.10970372514958503</v>
      </c>
    </row>
    <row r="362" spans="1:19" ht="15.6" outlineLevel="1">
      <c r="A362" s="74"/>
      <c r="B362" s="70"/>
      <c r="C362" s="40">
        <v>5500</v>
      </c>
      <c r="D362" s="40" t="s">
        <v>102</v>
      </c>
      <c r="E362" s="21">
        <v>736</v>
      </c>
      <c r="F362" s="128">
        <v>528</v>
      </c>
      <c r="G362" s="99">
        <v>730</v>
      </c>
      <c r="H362" s="128"/>
      <c r="I362" s="244">
        <v>500</v>
      </c>
      <c r="J362" s="252">
        <v>549.84</v>
      </c>
      <c r="K362" s="244">
        <v>500</v>
      </c>
      <c r="L362" s="244">
        <v>523.85</v>
      </c>
      <c r="M362" s="244">
        <v>500</v>
      </c>
      <c r="N362" s="345">
        <f t="shared" si="339"/>
        <v>0</v>
      </c>
      <c r="O362" s="244">
        <v>500</v>
      </c>
      <c r="P362" s="277">
        <f t="shared" si="271"/>
        <v>0</v>
      </c>
    </row>
    <row r="363" spans="1:19" ht="15.6" outlineLevel="1">
      <c r="A363" s="74"/>
      <c r="B363" s="70"/>
      <c r="C363" s="40">
        <v>5503</v>
      </c>
      <c r="D363" s="40" t="s">
        <v>108</v>
      </c>
      <c r="E363" s="21">
        <v>32</v>
      </c>
      <c r="F363" s="128">
        <v>44</v>
      </c>
      <c r="G363" s="99">
        <v>32</v>
      </c>
      <c r="H363" s="128"/>
      <c r="I363" s="244">
        <v>0</v>
      </c>
      <c r="J363" s="252">
        <v>0</v>
      </c>
      <c r="K363" s="244">
        <v>0</v>
      </c>
      <c r="L363" s="244">
        <v>0</v>
      </c>
      <c r="M363" s="244">
        <v>0</v>
      </c>
      <c r="N363" s="345">
        <f t="shared" si="339"/>
        <v>0</v>
      </c>
      <c r="O363" s="244">
        <v>0</v>
      </c>
      <c r="P363" s="277" t="e">
        <f t="shared" si="271"/>
        <v>#DIV/0!</v>
      </c>
    </row>
    <row r="364" spans="1:19" ht="15.6" outlineLevel="1">
      <c r="A364" s="74"/>
      <c r="B364" s="70"/>
      <c r="C364" s="40">
        <v>5504</v>
      </c>
      <c r="D364" s="40" t="s">
        <v>109</v>
      </c>
      <c r="E364" s="21">
        <v>1234</v>
      </c>
      <c r="F364" s="128">
        <v>936</v>
      </c>
      <c r="G364" s="100">
        <v>1200</v>
      </c>
      <c r="H364" s="128"/>
      <c r="I364" s="244">
        <v>960</v>
      </c>
      <c r="J364" s="252">
        <v>877.3</v>
      </c>
      <c r="K364" s="244">
        <v>960</v>
      </c>
      <c r="L364" s="244">
        <v>364.98</v>
      </c>
      <c r="M364" s="244">
        <v>960</v>
      </c>
      <c r="N364" s="345">
        <f t="shared" si="339"/>
        <v>0</v>
      </c>
      <c r="O364" s="244">
        <v>960</v>
      </c>
      <c r="P364" s="277">
        <f t="shared" si="271"/>
        <v>0</v>
      </c>
    </row>
    <row r="365" spans="1:19" ht="0.75" customHeight="1" outlineLevel="1">
      <c r="A365" s="74"/>
      <c r="B365" s="70"/>
      <c r="C365" s="40">
        <v>5505</v>
      </c>
      <c r="D365" s="40" t="s">
        <v>283</v>
      </c>
      <c r="E365" s="21"/>
      <c r="F365" s="128"/>
      <c r="G365" s="100"/>
      <c r="H365" s="128"/>
      <c r="I365" s="244">
        <v>0</v>
      </c>
      <c r="J365" s="252"/>
      <c r="K365" s="244"/>
      <c r="L365" s="244"/>
      <c r="M365" s="244"/>
      <c r="N365" s="345">
        <f t="shared" si="339"/>
        <v>0</v>
      </c>
      <c r="O365" s="244"/>
      <c r="P365" s="277" t="e">
        <f t="shared" si="271"/>
        <v>#DIV/0!</v>
      </c>
    </row>
    <row r="366" spans="1:19" ht="15.6" outlineLevel="1">
      <c r="A366" s="74"/>
      <c r="B366" s="70"/>
      <c r="C366" s="40">
        <v>5511</v>
      </c>
      <c r="D366" s="40" t="s">
        <v>137</v>
      </c>
      <c r="E366" s="21">
        <v>10217</v>
      </c>
      <c r="F366" s="128">
        <v>11644</v>
      </c>
      <c r="G366" s="100">
        <v>12244</v>
      </c>
      <c r="H366" s="128"/>
      <c r="I366" s="244">
        <v>9600</v>
      </c>
      <c r="J366" s="252">
        <v>10119.4</v>
      </c>
      <c r="K366" s="244">
        <v>9600</v>
      </c>
      <c r="L366" s="244">
        <v>10240.16</v>
      </c>
      <c r="M366" s="244">
        <v>10000</v>
      </c>
      <c r="N366" s="345">
        <f t="shared" si="339"/>
        <v>0</v>
      </c>
      <c r="O366" s="244">
        <v>10000</v>
      </c>
      <c r="P366" s="277">
        <f t="shared" si="271"/>
        <v>4.1666666666666664E-2</v>
      </c>
    </row>
    <row r="367" spans="1:19" ht="15.6" outlineLevel="1">
      <c r="A367" s="74"/>
      <c r="B367" s="70"/>
      <c r="C367" s="40">
        <v>5512</v>
      </c>
      <c r="D367" s="40" t="s">
        <v>159</v>
      </c>
      <c r="E367" s="21"/>
      <c r="F367" s="128"/>
      <c r="G367" s="100"/>
      <c r="H367" s="128"/>
      <c r="I367" s="244">
        <v>250</v>
      </c>
      <c r="J367" s="252">
        <v>0</v>
      </c>
      <c r="K367" s="244">
        <v>250</v>
      </c>
      <c r="L367" s="244">
        <v>0</v>
      </c>
      <c r="M367" s="244">
        <v>250</v>
      </c>
      <c r="N367" s="345">
        <f t="shared" si="339"/>
        <v>0</v>
      </c>
      <c r="O367" s="244">
        <v>250</v>
      </c>
      <c r="P367" s="277">
        <f t="shared" si="271"/>
        <v>0</v>
      </c>
    </row>
    <row r="368" spans="1:19" ht="15.6" outlineLevel="1">
      <c r="A368" s="74"/>
      <c r="B368" s="70"/>
      <c r="C368" s="40">
        <v>5513</v>
      </c>
      <c r="D368" s="40" t="s">
        <v>110</v>
      </c>
      <c r="E368" s="21">
        <v>350</v>
      </c>
      <c r="F368" s="128">
        <v>133</v>
      </c>
      <c r="G368" s="99">
        <v>352</v>
      </c>
      <c r="H368" s="128"/>
      <c r="I368" s="244">
        <v>800</v>
      </c>
      <c r="J368" s="252">
        <v>692.1</v>
      </c>
      <c r="K368" s="244">
        <v>700</v>
      </c>
      <c r="L368" s="244">
        <v>551.86</v>
      </c>
      <c r="M368" s="244">
        <v>700</v>
      </c>
      <c r="N368" s="345">
        <f t="shared" si="339"/>
        <v>0</v>
      </c>
      <c r="O368" s="244">
        <v>700</v>
      </c>
      <c r="P368" s="277">
        <f t="shared" si="271"/>
        <v>0</v>
      </c>
    </row>
    <row r="369" spans="1:16" ht="15.6" outlineLevel="1">
      <c r="A369" s="74"/>
      <c r="B369" s="70"/>
      <c r="C369" s="40">
        <v>5514</v>
      </c>
      <c r="D369" s="40" t="s">
        <v>111</v>
      </c>
      <c r="E369" s="21">
        <v>800</v>
      </c>
      <c r="F369" s="128">
        <v>681</v>
      </c>
      <c r="G369" s="99">
        <v>300</v>
      </c>
      <c r="H369" s="128"/>
      <c r="I369" s="244">
        <v>300</v>
      </c>
      <c r="J369" s="252">
        <v>325.57</v>
      </c>
      <c r="K369" s="244">
        <v>200</v>
      </c>
      <c r="L369" s="244">
        <v>226.25</v>
      </c>
      <c r="M369" s="244">
        <v>225</v>
      </c>
      <c r="N369" s="345">
        <f t="shared" si="339"/>
        <v>0</v>
      </c>
      <c r="O369" s="244">
        <v>225</v>
      </c>
      <c r="P369" s="277">
        <f t="shared" ref="P369:P444" si="343">(O369-K369)/K369</f>
        <v>0.125</v>
      </c>
    </row>
    <row r="370" spans="1:16" ht="15.6" outlineLevel="1">
      <c r="A370" s="74"/>
      <c r="B370" s="70"/>
      <c r="C370" s="40">
        <v>5515</v>
      </c>
      <c r="D370" s="40" t="s">
        <v>157</v>
      </c>
      <c r="E370" s="21">
        <v>2860</v>
      </c>
      <c r="F370" s="128">
        <v>2925</v>
      </c>
      <c r="G370" s="100">
        <v>1250</v>
      </c>
      <c r="H370" s="128"/>
      <c r="I370" s="244">
        <v>1000</v>
      </c>
      <c r="J370" s="252">
        <v>873</v>
      </c>
      <c r="K370" s="244">
        <v>1000</v>
      </c>
      <c r="L370" s="244">
        <v>2085.06</v>
      </c>
      <c r="M370" s="244">
        <v>1000</v>
      </c>
      <c r="N370" s="345">
        <f t="shared" si="339"/>
        <v>0</v>
      </c>
      <c r="O370" s="244">
        <v>1000</v>
      </c>
      <c r="P370" s="277">
        <f t="shared" si="343"/>
        <v>0</v>
      </c>
    </row>
    <row r="371" spans="1:16" ht="15.6" outlineLevel="1">
      <c r="A371" s="74"/>
      <c r="B371" s="70"/>
      <c r="C371" s="40">
        <v>5521</v>
      </c>
      <c r="D371" s="40" t="s">
        <v>378</v>
      </c>
      <c r="E371" s="21">
        <v>7850</v>
      </c>
      <c r="F371" s="128">
        <v>8650</v>
      </c>
      <c r="G371" s="100">
        <v>8553</v>
      </c>
      <c r="H371" s="128"/>
      <c r="I371" s="244">
        <v>24000</v>
      </c>
      <c r="J371" s="252">
        <v>27392.86</v>
      </c>
      <c r="K371" s="244">
        <v>26000</v>
      </c>
      <c r="L371" s="244">
        <v>28822.45</v>
      </c>
      <c r="M371" s="244">
        <v>30000</v>
      </c>
      <c r="N371" s="345">
        <f t="shared" si="339"/>
        <v>0</v>
      </c>
      <c r="O371" s="244">
        <v>30000</v>
      </c>
      <c r="P371" s="277">
        <f t="shared" si="343"/>
        <v>0.15384615384615385</v>
      </c>
    </row>
    <row r="372" spans="1:16" ht="15.6" outlineLevel="1">
      <c r="A372" s="74"/>
      <c r="B372" s="70"/>
      <c r="C372" s="40">
        <v>5522</v>
      </c>
      <c r="D372" s="40" t="s">
        <v>379</v>
      </c>
      <c r="E372" s="21"/>
      <c r="F372" s="128"/>
      <c r="G372" s="100"/>
      <c r="H372" s="128"/>
      <c r="I372" s="244">
        <v>60</v>
      </c>
      <c r="J372" s="252">
        <v>59.05</v>
      </c>
      <c r="K372" s="244">
        <v>60</v>
      </c>
      <c r="L372" s="244">
        <v>45</v>
      </c>
      <c r="M372" s="244">
        <v>60</v>
      </c>
      <c r="N372" s="345">
        <f t="shared" si="339"/>
        <v>0</v>
      </c>
      <c r="O372" s="244">
        <v>60</v>
      </c>
      <c r="P372" s="277">
        <f t="shared" si="343"/>
        <v>0</v>
      </c>
    </row>
    <row r="373" spans="1:16" ht="15.6" outlineLevel="1">
      <c r="A373" s="74"/>
      <c r="B373" s="70"/>
      <c r="C373" s="40">
        <v>5524</v>
      </c>
      <c r="D373" s="40" t="s">
        <v>190</v>
      </c>
      <c r="E373" s="21">
        <v>1279</v>
      </c>
      <c r="F373" s="128">
        <v>1264</v>
      </c>
      <c r="G373" s="100">
        <v>1379</v>
      </c>
      <c r="H373" s="128"/>
      <c r="I373" s="244">
        <v>1200</v>
      </c>
      <c r="J373" s="252">
        <v>1516.66</v>
      </c>
      <c r="K373" s="244">
        <v>1378</v>
      </c>
      <c r="L373" s="244">
        <v>2038.19</v>
      </c>
      <c r="M373" s="244">
        <v>1500</v>
      </c>
      <c r="N373" s="345">
        <f t="shared" si="339"/>
        <v>0</v>
      </c>
      <c r="O373" s="244">
        <v>1500</v>
      </c>
      <c r="P373" s="277">
        <f t="shared" si="343"/>
        <v>8.8534107402031936E-2</v>
      </c>
    </row>
    <row r="374" spans="1:16" ht="15.6" outlineLevel="1">
      <c r="A374" s="74"/>
      <c r="B374" s="70"/>
      <c r="C374" s="40">
        <v>5525</v>
      </c>
      <c r="D374" s="40" t="s">
        <v>380</v>
      </c>
      <c r="E374" s="21"/>
      <c r="F374" s="128"/>
      <c r="G374" s="100"/>
      <c r="H374" s="128"/>
      <c r="I374" s="244">
        <v>400</v>
      </c>
      <c r="J374" s="252">
        <v>214.91</v>
      </c>
      <c r="K374" s="244">
        <v>300</v>
      </c>
      <c r="L374" s="244">
        <v>148.46</v>
      </c>
      <c r="M374" s="244">
        <v>300</v>
      </c>
      <c r="N374" s="345">
        <f t="shared" si="339"/>
        <v>0</v>
      </c>
      <c r="O374" s="244">
        <v>300</v>
      </c>
      <c r="P374" s="277">
        <f t="shared" si="343"/>
        <v>0</v>
      </c>
    </row>
    <row r="375" spans="1:16" ht="15.6" outlineLevel="1">
      <c r="A375" s="74"/>
      <c r="B375" s="70"/>
      <c r="C375" s="40">
        <v>5540</v>
      </c>
      <c r="D375" s="40" t="s">
        <v>394</v>
      </c>
      <c r="E375" s="21"/>
      <c r="F375" s="128"/>
      <c r="G375" s="100">
        <v>840</v>
      </c>
      <c r="H375" s="128"/>
      <c r="I375" s="244">
        <v>600</v>
      </c>
      <c r="J375" s="252">
        <v>168</v>
      </c>
      <c r="K375" s="244">
        <v>500</v>
      </c>
      <c r="L375" s="244">
        <v>124.16</v>
      </c>
      <c r="M375" s="244">
        <v>500</v>
      </c>
      <c r="N375" s="345">
        <f t="shared" si="339"/>
        <v>0</v>
      </c>
      <c r="O375" s="244">
        <v>500</v>
      </c>
      <c r="P375" s="277">
        <f t="shared" si="343"/>
        <v>0</v>
      </c>
    </row>
    <row r="376" spans="1:16" ht="15.6">
      <c r="A376" s="56" t="s">
        <v>27</v>
      </c>
      <c r="B376" s="46"/>
      <c r="C376" s="45"/>
      <c r="D376" s="46" t="s">
        <v>275</v>
      </c>
      <c r="E376" s="65">
        <f>SUM(E377)</f>
        <v>14730</v>
      </c>
      <c r="F376" s="65">
        <f>SUM(F377)</f>
        <v>0</v>
      </c>
      <c r="G376" s="65">
        <f>SUM(G377)</f>
        <v>18670</v>
      </c>
      <c r="H376" s="65">
        <f>H377</f>
        <v>16208.62</v>
      </c>
      <c r="I376" s="65">
        <f>I377</f>
        <v>16224</v>
      </c>
      <c r="J376" s="235">
        <f t="shared" ref="J376:O376" si="344">J377</f>
        <v>20036.98</v>
      </c>
      <c r="K376" s="235">
        <f t="shared" si="344"/>
        <v>22258</v>
      </c>
      <c r="L376" s="235">
        <f t="shared" si="344"/>
        <v>20641.63</v>
      </c>
      <c r="M376" s="235">
        <f t="shared" si="344"/>
        <v>20387</v>
      </c>
      <c r="N376" s="339">
        <f>O376-M376</f>
        <v>0</v>
      </c>
      <c r="O376" s="235">
        <f t="shared" si="344"/>
        <v>20387</v>
      </c>
      <c r="P376" s="277">
        <f t="shared" si="343"/>
        <v>-8.4059663941054907E-2</v>
      </c>
    </row>
    <row r="377" spans="1:16" ht="15.6">
      <c r="A377" s="52"/>
      <c r="B377" s="77">
        <v>55</v>
      </c>
      <c r="C377" s="43"/>
      <c r="D377" s="77" t="s">
        <v>6</v>
      </c>
      <c r="E377" s="167">
        <f>SUM(E378)</f>
        <v>14730</v>
      </c>
      <c r="F377" s="67"/>
      <c r="G377" s="119">
        <f>SUM(G378)</f>
        <v>18670</v>
      </c>
      <c r="H377" s="67">
        <v>16208.62</v>
      </c>
      <c r="I377" s="253">
        <f t="shared" ref="I377:O377" si="345">SUM(I378)</f>
        <v>16224</v>
      </c>
      <c r="J377" s="253">
        <f t="shared" si="345"/>
        <v>20036.98</v>
      </c>
      <c r="K377" s="253">
        <f t="shared" si="345"/>
        <v>22258</v>
      </c>
      <c r="L377" s="253">
        <f t="shared" si="345"/>
        <v>20641.63</v>
      </c>
      <c r="M377" s="253">
        <f t="shared" si="345"/>
        <v>20387</v>
      </c>
      <c r="N377" s="346">
        <f>O377-M376:M377</f>
        <v>0</v>
      </c>
      <c r="O377" s="253">
        <f t="shared" si="345"/>
        <v>20387</v>
      </c>
      <c r="P377" s="277">
        <f t="shared" si="343"/>
        <v>-8.4059663941054907E-2</v>
      </c>
    </row>
    <row r="378" spans="1:16" ht="15.6" outlineLevel="1">
      <c r="A378" s="74"/>
      <c r="B378" s="70"/>
      <c r="C378" s="40">
        <v>5524</v>
      </c>
      <c r="D378" s="40" t="s">
        <v>191</v>
      </c>
      <c r="E378" s="168">
        <v>14730</v>
      </c>
      <c r="F378" s="128">
        <v>16208</v>
      </c>
      <c r="G378" s="100">
        <v>18670</v>
      </c>
      <c r="H378" s="128"/>
      <c r="I378" s="252">
        <v>16224</v>
      </c>
      <c r="J378" s="252">
        <v>20036.98</v>
      </c>
      <c r="K378" s="252">
        <v>22258</v>
      </c>
      <c r="L378" s="252">
        <v>20641.63</v>
      </c>
      <c r="M378" s="252">
        <v>20387</v>
      </c>
      <c r="N378" s="346">
        <f>O378-M377:M378</f>
        <v>0</v>
      </c>
      <c r="O378" s="252">
        <v>20387</v>
      </c>
      <c r="P378" s="277">
        <f t="shared" si="343"/>
        <v>-8.4059663941054907E-2</v>
      </c>
    </row>
    <row r="379" spans="1:16" ht="15.6">
      <c r="A379" s="56" t="s">
        <v>57</v>
      </c>
      <c r="B379" s="46"/>
      <c r="C379" s="45"/>
      <c r="D379" s="68" t="s">
        <v>192</v>
      </c>
      <c r="E379" s="65">
        <f t="shared" ref="E379:H379" si="346">SUM(E380+E382+E385)</f>
        <v>192674</v>
      </c>
      <c r="F379" s="65">
        <f t="shared" si="346"/>
        <v>182174</v>
      </c>
      <c r="G379" s="65">
        <f>SUM(G380+G382+G385)</f>
        <v>185956</v>
      </c>
      <c r="H379" s="65">
        <f t="shared" si="346"/>
        <v>180834.26</v>
      </c>
      <c r="I379" s="235">
        <f>SUM(I380+I382+I385)</f>
        <v>232225</v>
      </c>
      <c r="J379" s="235">
        <f t="shared" ref="J379" si="347">SUM(J380+J382+J385)</f>
        <v>237719.53</v>
      </c>
      <c r="K379" s="235">
        <f t="shared" ref="K379:O379" si="348">SUM(K380+K382+K385)</f>
        <v>237561</v>
      </c>
      <c r="L379" s="235">
        <f t="shared" si="348"/>
        <v>236091.83000000002</v>
      </c>
      <c r="M379" s="235">
        <f t="shared" ref="M379" si="349">SUM(M380+M382+M385)</f>
        <v>246599</v>
      </c>
      <c r="N379" s="339">
        <f>O379-M379</f>
        <v>14527</v>
      </c>
      <c r="O379" s="235">
        <f t="shared" si="348"/>
        <v>261126</v>
      </c>
      <c r="P379" s="277">
        <f t="shared" si="343"/>
        <v>9.9195575031255132E-2</v>
      </c>
    </row>
    <row r="380" spans="1:16" ht="15.6">
      <c r="A380" s="52"/>
      <c r="B380" s="77">
        <v>45</v>
      </c>
      <c r="C380" s="43"/>
      <c r="D380" s="77" t="s">
        <v>155</v>
      </c>
      <c r="E380" s="67">
        <f t="shared" ref="E380:G380" si="350">SUM(E381)</f>
        <v>1541</v>
      </c>
      <c r="F380" s="134">
        <f t="shared" si="350"/>
        <v>1541</v>
      </c>
      <c r="G380" s="67">
        <f t="shared" si="350"/>
        <v>0</v>
      </c>
      <c r="H380" s="134">
        <v>0</v>
      </c>
      <c r="I380" s="262">
        <v>0</v>
      </c>
      <c r="J380" s="262">
        <v>0</v>
      </c>
      <c r="K380" s="262">
        <v>0</v>
      </c>
      <c r="L380" s="262"/>
      <c r="M380" s="262"/>
      <c r="N380" s="334"/>
      <c r="O380" s="262"/>
      <c r="P380" s="277"/>
    </row>
    <row r="381" spans="1:16" ht="15.6" outlineLevel="1">
      <c r="A381" s="52"/>
      <c r="B381" s="77"/>
      <c r="C381" s="43">
        <v>4500</v>
      </c>
      <c r="D381" s="43" t="s">
        <v>193</v>
      </c>
      <c r="E381" s="63">
        <v>1541</v>
      </c>
      <c r="F381" s="128">
        <v>1541</v>
      </c>
      <c r="G381" s="100">
        <v>0</v>
      </c>
      <c r="H381" s="128"/>
      <c r="I381" s="260">
        <v>0</v>
      </c>
      <c r="J381" s="280">
        <v>0</v>
      </c>
      <c r="K381" s="260">
        <v>0</v>
      </c>
      <c r="L381" s="260"/>
      <c r="M381" s="260"/>
      <c r="N381" s="331"/>
      <c r="O381" s="260"/>
      <c r="P381" s="277"/>
    </row>
    <row r="382" spans="1:16" ht="15.6">
      <c r="A382" s="74"/>
      <c r="B382" s="70">
        <v>50</v>
      </c>
      <c r="C382" s="40"/>
      <c r="D382" s="70" t="s">
        <v>98</v>
      </c>
      <c r="E382" s="71">
        <f>SUM(E383:E384)</f>
        <v>181041</v>
      </c>
      <c r="F382" s="134">
        <f>SUM(F383:F384)</f>
        <v>170692</v>
      </c>
      <c r="G382" s="71">
        <f>SUM(G383:G384)</f>
        <v>179364</v>
      </c>
      <c r="H382" s="134">
        <v>180213.67</v>
      </c>
      <c r="I382" s="251">
        <v>224901</v>
      </c>
      <c r="J382" s="281">
        <f>J383+J384</f>
        <v>230388.7</v>
      </c>
      <c r="K382" s="251">
        <f>K383+K384</f>
        <v>230408</v>
      </c>
      <c r="L382" s="251">
        <f t="shared" ref="L382:O382" si="351">L383+L384</f>
        <v>229156.23</v>
      </c>
      <c r="M382" s="251">
        <f t="shared" ref="M382" si="352">M383+M384</f>
        <v>239446</v>
      </c>
      <c r="N382" s="303">
        <f>O382-M382</f>
        <v>14299</v>
      </c>
      <c r="O382" s="251">
        <f t="shared" si="351"/>
        <v>253745</v>
      </c>
      <c r="P382" s="277">
        <f t="shared" si="343"/>
        <v>0.10128554564077637</v>
      </c>
    </row>
    <row r="383" spans="1:16" ht="15.6" outlineLevel="1">
      <c r="A383" s="74"/>
      <c r="B383" s="70"/>
      <c r="C383" s="40">
        <v>5002</v>
      </c>
      <c r="D383" s="40" t="s">
        <v>271</v>
      </c>
      <c r="E383" s="21">
        <v>134686</v>
      </c>
      <c r="F383" s="128">
        <v>126675</v>
      </c>
      <c r="G383" s="100">
        <v>133853</v>
      </c>
      <c r="H383" s="128"/>
      <c r="I383" s="244">
        <v>168087</v>
      </c>
      <c r="J383" s="252">
        <v>171583.29</v>
      </c>
      <c r="K383" s="244">
        <v>172203</v>
      </c>
      <c r="L383" s="244">
        <v>171423.14</v>
      </c>
      <c r="M383" s="244">
        <v>178958</v>
      </c>
      <c r="N383" s="331">
        <f>O383-M383</f>
        <v>10687</v>
      </c>
      <c r="O383" s="244">
        <v>189645</v>
      </c>
      <c r="P383" s="277">
        <f t="shared" si="343"/>
        <v>0.10128743401682898</v>
      </c>
    </row>
    <row r="384" spans="1:16" ht="15.6" outlineLevel="1">
      <c r="A384" s="74"/>
      <c r="B384" s="70"/>
      <c r="C384" s="40">
        <v>506</v>
      </c>
      <c r="D384" s="40" t="s">
        <v>101</v>
      </c>
      <c r="E384" s="21">
        <v>46355</v>
      </c>
      <c r="F384" s="128">
        <v>44017</v>
      </c>
      <c r="G384" s="100">
        <v>45511</v>
      </c>
      <c r="H384" s="128"/>
      <c r="I384" s="244">
        <v>56814</v>
      </c>
      <c r="J384" s="252">
        <v>58805.41</v>
      </c>
      <c r="K384" s="244">
        <v>58205</v>
      </c>
      <c r="L384" s="244">
        <v>57733.09</v>
      </c>
      <c r="M384" s="244">
        <v>60488</v>
      </c>
      <c r="N384" s="331">
        <f>O384-M384</f>
        <v>3612</v>
      </c>
      <c r="O384" s="244">
        <v>64100</v>
      </c>
      <c r="P384" s="277">
        <f t="shared" si="343"/>
        <v>0.10127995876642901</v>
      </c>
    </row>
    <row r="385" spans="1:19" ht="15.6">
      <c r="A385" s="74"/>
      <c r="B385" s="70">
        <v>55</v>
      </c>
      <c r="C385" s="40"/>
      <c r="D385" s="70" t="s">
        <v>6</v>
      </c>
      <c r="E385" s="71">
        <f t="shared" ref="E385:F385" si="353">SUM(E386:E387)</f>
        <v>10092</v>
      </c>
      <c r="F385" s="134">
        <f t="shared" si="353"/>
        <v>9941</v>
      </c>
      <c r="G385" s="71">
        <f>SUM(G386:G387)</f>
        <v>6592</v>
      </c>
      <c r="H385" s="134">
        <v>620.59</v>
      </c>
      <c r="I385" s="238">
        <v>7324</v>
      </c>
      <c r="J385" s="236">
        <f>J386+J387</f>
        <v>7330.83</v>
      </c>
      <c r="K385" s="238">
        <f>K386+K387</f>
        <v>7153</v>
      </c>
      <c r="L385" s="238">
        <f t="shared" ref="L385:O385" si="354">L386+L387</f>
        <v>6935.6</v>
      </c>
      <c r="M385" s="238">
        <f t="shared" ref="M385" si="355">M386+M387</f>
        <v>7153</v>
      </c>
      <c r="N385" s="303">
        <f t="shared" ref="N385:N387" si="356">O385-M385</f>
        <v>228</v>
      </c>
      <c r="O385" s="238">
        <f t="shared" si="354"/>
        <v>7381</v>
      </c>
      <c r="P385" s="277">
        <f t="shared" si="343"/>
        <v>3.1874737872221448E-2</v>
      </c>
    </row>
    <row r="386" spans="1:19" ht="15.6" outlineLevel="1">
      <c r="A386" s="74"/>
      <c r="B386" s="70"/>
      <c r="C386" s="40">
        <v>5504</v>
      </c>
      <c r="D386" s="40" t="s">
        <v>109</v>
      </c>
      <c r="E386" s="21">
        <v>4008</v>
      </c>
      <c r="F386" s="128">
        <v>3854</v>
      </c>
      <c r="G386" s="100">
        <v>1690</v>
      </c>
      <c r="H386" s="128"/>
      <c r="I386" s="244">
        <v>2194</v>
      </c>
      <c r="J386" s="252">
        <v>2200.83</v>
      </c>
      <c r="K386" s="244">
        <v>2194</v>
      </c>
      <c r="L386" s="244">
        <v>1976.6</v>
      </c>
      <c r="M386" s="244">
        <v>2194</v>
      </c>
      <c r="N386" s="331">
        <f t="shared" si="356"/>
        <v>0</v>
      </c>
      <c r="O386" s="244">
        <v>2194</v>
      </c>
      <c r="P386" s="277">
        <f t="shared" si="343"/>
        <v>0</v>
      </c>
    </row>
    <row r="387" spans="1:19" ht="15.6" outlineLevel="1">
      <c r="A387" s="74"/>
      <c r="B387" s="70"/>
      <c r="C387" s="40">
        <v>5524</v>
      </c>
      <c r="D387" s="40" t="s">
        <v>190</v>
      </c>
      <c r="E387" s="21">
        <v>6084</v>
      </c>
      <c r="F387" s="128">
        <v>6087</v>
      </c>
      <c r="G387" s="100">
        <v>4902</v>
      </c>
      <c r="H387" s="128"/>
      <c r="I387" s="244">
        <v>5130</v>
      </c>
      <c r="J387" s="252">
        <v>5130</v>
      </c>
      <c r="K387" s="244">
        <v>4959</v>
      </c>
      <c r="L387" s="244">
        <v>4959</v>
      </c>
      <c r="M387" s="244">
        <v>4959</v>
      </c>
      <c r="N387" s="331">
        <f t="shared" si="356"/>
        <v>228</v>
      </c>
      <c r="O387" s="244">
        <v>5187</v>
      </c>
      <c r="P387" s="277">
        <f t="shared" si="343"/>
        <v>4.5977011494252873E-2</v>
      </c>
    </row>
    <row r="388" spans="1:19" ht="15.6">
      <c r="A388" s="56" t="s">
        <v>57</v>
      </c>
      <c r="B388" s="46"/>
      <c r="C388" s="45"/>
      <c r="D388" s="68" t="s">
        <v>194</v>
      </c>
      <c r="E388" s="65">
        <f t="shared" ref="E388:H388" si="357">SUM(E389+E393)</f>
        <v>200427</v>
      </c>
      <c r="F388" s="65">
        <f t="shared" si="357"/>
        <v>208956</v>
      </c>
      <c r="G388" s="65">
        <f>SUM(G389+G393)</f>
        <v>167434</v>
      </c>
      <c r="H388" s="65">
        <f t="shared" si="357"/>
        <v>176800.43</v>
      </c>
      <c r="I388" s="65">
        <f>SUM(I389+I393)</f>
        <v>189316</v>
      </c>
      <c r="J388" s="235">
        <f t="shared" ref="J388" si="358">SUM(J389+J393)</f>
        <v>189268.94</v>
      </c>
      <c r="K388" s="235">
        <f t="shared" ref="K388:O388" si="359">SUM(K389+K393)</f>
        <v>204330</v>
      </c>
      <c r="L388" s="235">
        <f t="shared" si="359"/>
        <v>208743.56</v>
      </c>
      <c r="M388" s="235">
        <f t="shared" ref="M388" si="360">SUM(M389+M393)</f>
        <v>210819</v>
      </c>
      <c r="N388" s="339">
        <f>O388-M388</f>
        <v>-3269</v>
      </c>
      <c r="O388" s="235">
        <f t="shared" si="359"/>
        <v>207550</v>
      </c>
      <c r="P388" s="277">
        <f t="shared" si="343"/>
        <v>1.5758821514217199E-2</v>
      </c>
    </row>
    <row r="389" spans="1:19" ht="15.6">
      <c r="A389" s="74"/>
      <c r="B389" s="70">
        <v>50</v>
      </c>
      <c r="C389" s="40"/>
      <c r="D389" s="70" t="s">
        <v>98</v>
      </c>
      <c r="E389" s="71">
        <f t="shared" ref="E389:F389" si="361">SUM(E390:E392)</f>
        <v>130169</v>
      </c>
      <c r="F389" s="134">
        <f t="shared" si="361"/>
        <v>132547</v>
      </c>
      <c r="G389" s="71">
        <f>SUM(G390:G392)</f>
        <v>116620</v>
      </c>
      <c r="H389" s="134">
        <v>110684.43</v>
      </c>
      <c r="I389" s="71">
        <f>SUM(I390:I392)</f>
        <v>132399</v>
      </c>
      <c r="J389" s="236">
        <f t="shared" ref="J389" si="362">SUM(J390:J392)</f>
        <v>135671.12</v>
      </c>
      <c r="K389" s="238">
        <f t="shared" ref="K389:O389" si="363">SUM(K390:K392)</f>
        <v>143895</v>
      </c>
      <c r="L389" s="238">
        <f t="shared" si="363"/>
        <v>143381.4</v>
      </c>
      <c r="M389" s="238">
        <f t="shared" ref="M389" si="364">SUM(M390:M392)</f>
        <v>148957</v>
      </c>
      <c r="N389" s="340">
        <f>O389-M389</f>
        <v>-3269</v>
      </c>
      <c r="O389" s="238">
        <f t="shared" si="363"/>
        <v>145688</v>
      </c>
      <c r="P389" s="277">
        <f t="shared" si="343"/>
        <v>1.2460474651655722E-2</v>
      </c>
      <c r="R389" t="s">
        <v>421</v>
      </c>
      <c r="S389">
        <v>50820</v>
      </c>
    </row>
    <row r="390" spans="1:19" ht="15.6" outlineLevel="1">
      <c r="A390" s="74"/>
      <c r="B390" s="70"/>
      <c r="C390" s="40">
        <v>5002</v>
      </c>
      <c r="D390" s="40" t="s">
        <v>294</v>
      </c>
      <c r="E390" s="21">
        <v>35120</v>
      </c>
      <c r="F390" s="128"/>
      <c r="G390" s="100">
        <v>36554</v>
      </c>
      <c r="H390" s="128"/>
      <c r="I390" s="244">
        <v>44588</v>
      </c>
      <c r="J390" s="252">
        <v>101529.39</v>
      </c>
      <c r="K390" s="244">
        <v>51126</v>
      </c>
      <c r="L390" s="244">
        <v>107281.06</v>
      </c>
      <c r="M390" s="244">
        <v>50847</v>
      </c>
      <c r="N390" s="331">
        <f>O390-M390</f>
        <v>1400</v>
      </c>
      <c r="O390" s="244">
        <v>52247</v>
      </c>
      <c r="P390" s="277">
        <f t="shared" si="343"/>
        <v>2.1926221492000155E-2</v>
      </c>
      <c r="R390" t="s">
        <v>422</v>
      </c>
      <c r="S390">
        <v>59252</v>
      </c>
    </row>
    <row r="391" spans="1:19" ht="15.6" outlineLevel="1">
      <c r="A391" s="74"/>
      <c r="B391" s="70"/>
      <c r="C391" s="40">
        <v>5002</v>
      </c>
      <c r="D391" s="40" t="s">
        <v>195</v>
      </c>
      <c r="E391" s="21">
        <v>61732</v>
      </c>
      <c r="F391" s="128">
        <v>98348</v>
      </c>
      <c r="G391" s="100">
        <v>50476</v>
      </c>
      <c r="H391" s="128"/>
      <c r="I391" s="244">
        <v>54298</v>
      </c>
      <c r="J391" s="252"/>
      <c r="K391" s="244">
        <v>56494</v>
      </c>
      <c r="L391" s="244">
        <v>36100.339999999997</v>
      </c>
      <c r="M391" s="244">
        <v>60582</v>
      </c>
      <c r="N391" s="331">
        <f t="shared" ref="N391:N404" si="365">O391-M391</f>
        <v>-3881</v>
      </c>
      <c r="O391" s="244">
        <v>56701</v>
      </c>
      <c r="P391" s="277">
        <f t="shared" si="343"/>
        <v>3.6641059227528589E-3</v>
      </c>
      <c r="S391">
        <f>SUM(S389:S390)</f>
        <v>110072</v>
      </c>
    </row>
    <row r="392" spans="1:19" ht="15.6" outlineLevel="1">
      <c r="A392" s="74"/>
      <c r="B392" s="70"/>
      <c r="C392" s="40">
        <v>506</v>
      </c>
      <c r="D392" s="40" t="s">
        <v>101</v>
      </c>
      <c r="E392" s="21">
        <v>33317</v>
      </c>
      <c r="F392" s="128">
        <v>34199</v>
      </c>
      <c r="G392" s="100">
        <v>29590</v>
      </c>
      <c r="H392" s="128"/>
      <c r="I392" s="244">
        <v>33513</v>
      </c>
      <c r="J392" s="252">
        <v>34141.730000000003</v>
      </c>
      <c r="K392" s="244">
        <v>36275</v>
      </c>
      <c r="L392" s="244"/>
      <c r="M392" s="244">
        <v>37528</v>
      </c>
      <c r="N392" s="331">
        <f t="shared" si="365"/>
        <v>-788</v>
      </c>
      <c r="O392" s="244">
        <v>36740</v>
      </c>
      <c r="P392" s="277">
        <f t="shared" si="343"/>
        <v>1.2818745692625776E-2</v>
      </c>
    </row>
    <row r="393" spans="1:19" ht="15.6">
      <c r="A393" s="74"/>
      <c r="B393" s="70">
        <v>55</v>
      </c>
      <c r="C393" s="40"/>
      <c r="D393" s="70" t="s">
        <v>6</v>
      </c>
      <c r="E393" s="71">
        <f>SUM(E394:E404)</f>
        <v>70258</v>
      </c>
      <c r="F393" s="134">
        <f t="shared" ref="F393" si="366">SUM(F394:F404)</f>
        <v>76409</v>
      </c>
      <c r="G393" s="71">
        <f>SUM(G394:G404)</f>
        <v>50814</v>
      </c>
      <c r="H393" s="134">
        <v>66116</v>
      </c>
      <c r="I393" s="71">
        <f>SUM(I394:I404)</f>
        <v>56917</v>
      </c>
      <c r="J393" s="236">
        <f t="shared" ref="J393" si="367">SUM(J394:J404)</f>
        <v>53597.820000000007</v>
      </c>
      <c r="K393" s="238">
        <f t="shared" ref="K393:O393" si="368">SUM(K394:K404)</f>
        <v>60435</v>
      </c>
      <c r="L393" s="238">
        <f t="shared" si="368"/>
        <v>65362.159999999996</v>
      </c>
      <c r="M393" s="238">
        <f t="shared" ref="M393" si="369">SUM(M394:M404)</f>
        <v>61862</v>
      </c>
      <c r="N393" s="303">
        <f t="shared" si="365"/>
        <v>0</v>
      </c>
      <c r="O393" s="238">
        <f t="shared" si="368"/>
        <v>61862</v>
      </c>
      <c r="P393" s="277">
        <f t="shared" si="343"/>
        <v>2.3612145280052951E-2</v>
      </c>
    </row>
    <row r="394" spans="1:19" ht="15.6" outlineLevel="1">
      <c r="A394" s="74"/>
      <c r="B394" s="70"/>
      <c r="C394" s="40">
        <v>5500</v>
      </c>
      <c r="D394" s="40" t="s">
        <v>102</v>
      </c>
      <c r="E394" s="21">
        <v>2532</v>
      </c>
      <c r="F394" s="128">
        <v>3660</v>
      </c>
      <c r="G394" s="100">
        <v>2580</v>
      </c>
      <c r="H394" s="128"/>
      <c r="I394" s="244">
        <v>2579</v>
      </c>
      <c r="J394" s="252">
        <v>3514</v>
      </c>
      <c r="K394" s="244">
        <v>2579</v>
      </c>
      <c r="L394" s="244">
        <v>3296.04</v>
      </c>
      <c r="M394" s="244">
        <v>2579</v>
      </c>
      <c r="N394" s="331">
        <f t="shared" si="365"/>
        <v>0</v>
      </c>
      <c r="O394" s="244">
        <v>2579</v>
      </c>
      <c r="P394" s="277">
        <f t="shared" si="343"/>
        <v>0</v>
      </c>
      <c r="Q394" s="221"/>
    </row>
    <row r="395" spans="1:19" ht="15.6" outlineLevel="1">
      <c r="A395" s="74"/>
      <c r="B395" s="70"/>
      <c r="C395" s="40">
        <v>5503</v>
      </c>
      <c r="D395" s="40" t="s">
        <v>108</v>
      </c>
      <c r="E395" s="21">
        <v>630</v>
      </c>
      <c r="F395" s="128">
        <v>883</v>
      </c>
      <c r="G395" s="99">
        <v>670</v>
      </c>
      <c r="H395" s="128"/>
      <c r="I395" s="244">
        <v>697</v>
      </c>
      <c r="J395" s="252">
        <v>1136.3699999999999</v>
      </c>
      <c r="K395" s="244">
        <v>1000</v>
      </c>
      <c r="L395" s="244">
        <v>854.79</v>
      </c>
      <c r="M395" s="244">
        <v>1000</v>
      </c>
      <c r="N395" s="331">
        <f t="shared" si="365"/>
        <v>0</v>
      </c>
      <c r="O395" s="244">
        <v>1000</v>
      </c>
      <c r="P395" s="277">
        <f t="shared" si="343"/>
        <v>0</v>
      </c>
    </row>
    <row r="396" spans="1:19" ht="15.6" outlineLevel="1">
      <c r="A396" s="74"/>
      <c r="B396" s="70"/>
      <c r="C396" s="40">
        <v>5504</v>
      </c>
      <c r="D396" s="40" t="s">
        <v>109</v>
      </c>
      <c r="E396" s="21">
        <v>700</v>
      </c>
      <c r="F396" s="128">
        <v>763</v>
      </c>
      <c r="G396" s="99">
        <v>770</v>
      </c>
      <c r="H396" s="128"/>
      <c r="I396" s="244">
        <v>801</v>
      </c>
      <c r="J396" s="252">
        <v>661</v>
      </c>
      <c r="K396" s="244">
        <v>800</v>
      </c>
      <c r="L396" s="244">
        <v>805.12</v>
      </c>
      <c r="M396" s="244">
        <v>800</v>
      </c>
      <c r="N396" s="331">
        <f t="shared" si="365"/>
        <v>0</v>
      </c>
      <c r="O396" s="244">
        <v>800</v>
      </c>
      <c r="P396" s="277">
        <f t="shared" si="343"/>
        <v>0</v>
      </c>
    </row>
    <row r="397" spans="1:19" ht="15.6" outlineLevel="1">
      <c r="A397" s="74"/>
      <c r="B397" s="39"/>
      <c r="C397" s="40">
        <v>5511</v>
      </c>
      <c r="D397" s="73" t="s">
        <v>162</v>
      </c>
      <c r="E397" s="63">
        <v>18665</v>
      </c>
      <c r="F397" s="128">
        <v>25693</v>
      </c>
      <c r="G397" s="100">
        <v>17899</v>
      </c>
      <c r="H397" s="128"/>
      <c r="I397" s="244">
        <v>18700</v>
      </c>
      <c r="J397" s="252">
        <v>18167.240000000002</v>
      </c>
      <c r="K397" s="244">
        <v>17391</v>
      </c>
      <c r="L397" s="244">
        <v>22454.400000000001</v>
      </c>
      <c r="M397" s="244">
        <v>21328</v>
      </c>
      <c r="N397" s="331">
        <f t="shared" si="365"/>
        <v>0</v>
      </c>
      <c r="O397" s="244">
        <v>21328</v>
      </c>
      <c r="P397" s="277">
        <f t="shared" si="343"/>
        <v>0.22638146167557932</v>
      </c>
    </row>
    <row r="398" spans="1:19" ht="15.6" outlineLevel="1">
      <c r="A398" s="74"/>
      <c r="B398" s="39"/>
      <c r="C398" s="40">
        <v>5513</v>
      </c>
      <c r="D398" s="73" t="s">
        <v>110</v>
      </c>
      <c r="E398" s="21">
        <v>1054</v>
      </c>
      <c r="F398" s="128">
        <v>1003</v>
      </c>
      <c r="G398" s="100">
        <v>1054</v>
      </c>
      <c r="H398" s="128"/>
      <c r="I398" s="244">
        <v>1054</v>
      </c>
      <c r="J398" s="252">
        <v>647.29</v>
      </c>
      <c r="K398" s="244">
        <v>1000</v>
      </c>
      <c r="L398" s="244">
        <v>660</v>
      </c>
      <c r="M398" s="244">
        <v>1000</v>
      </c>
      <c r="N398" s="331">
        <f t="shared" si="365"/>
        <v>0</v>
      </c>
      <c r="O398" s="244">
        <v>1000</v>
      </c>
      <c r="P398" s="277">
        <f t="shared" si="343"/>
        <v>0</v>
      </c>
    </row>
    <row r="399" spans="1:19" ht="15.6" outlineLevel="1">
      <c r="A399" s="74"/>
      <c r="B399" s="70"/>
      <c r="C399" s="40">
        <v>5514</v>
      </c>
      <c r="D399" s="73" t="s">
        <v>111</v>
      </c>
      <c r="E399" s="21">
        <v>3425</v>
      </c>
      <c r="F399" s="128">
        <v>3406</v>
      </c>
      <c r="G399" s="100">
        <v>3961</v>
      </c>
      <c r="H399" s="128"/>
      <c r="I399" s="244">
        <v>7625</v>
      </c>
      <c r="J399" s="252">
        <v>8948.58</v>
      </c>
      <c r="K399" s="244">
        <v>7625</v>
      </c>
      <c r="L399" s="244">
        <v>9680.93</v>
      </c>
      <c r="M399" s="244">
        <v>7625</v>
      </c>
      <c r="N399" s="331">
        <f t="shared" si="365"/>
        <v>0</v>
      </c>
      <c r="O399" s="244">
        <v>7625</v>
      </c>
      <c r="P399" s="277">
        <f t="shared" si="343"/>
        <v>0</v>
      </c>
    </row>
    <row r="400" spans="1:19" ht="15.6" outlineLevel="1">
      <c r="A400" s="74"/>
      <c r="B400" s="39"/>
      <c r="C400" s="40">
        <v>5515</v>
      </c>
      <c r="D400" s="73" t="s">
        <v>157</v>
      </c>
      <c r="E400" s="63">
        <v>7638</v>
      </c>
      <c r="F400" s="128">
        <v>3453</v>
      </c>
      <c r="G400" s="100">
        <v>4750</v>
      </c>
      <c r="H400" s="128"/>
      <c r="I400" s="244">
        <v>5420</v>
      </c>
      <c r="J400" s="252">
        <v>3948.39</v>
      </c>
      <c r="K400" s="244">
        <v>6420</v>
      </c>
      <c r="L400" s="244">
        <v>8296.6200000000008</v>
      </c>
      <c r="M400" s="244">
        <v>5620</v>
      </c>
      <c r="N400" s="331">
        <f t="shared" si="365"/>
        <v>0</v>
      </c>
      <c r="O400" s="244">
        <v>5620</v>
      </c>
      <c r="P400" s="277">
        <f t="shared" si="343"/>
        <v>-0.12461059190031153</v>
      </c>
    </row>
    <row r="401" spans="1:18" ht="15.6" outlineLevel="1">
      <c r="A401" s="74"/>
      <c r="B401" s="39"/>
      <c r="C401" s="40">
        <v>5522</v>
      </c>
      <c r="D401" s="73" t="s">
        <v>409</v>
      </c>
      <c r="E401" s="21">
        <v>14743</v>
      </c>
      <c r="F401" s="128">
        <v>13411</v>
      </c>
      <c r="G401" s="99">
        <v>0</v>
      </c>
      <c r="H401" s="128"/>
      <c r="I401" s="244">
        <v>0</v>
      </c>
      <c r="J401" s="252">
        <v>25.45</v>
      </c>
      <c r="K401" s="244">
        <v>20</v>
      </c>
      <c r="L401" s="244">
        <v>90</v>
      </c>
      <c r="M401" s="244">
        <v>50</v>
      </c>
      <c r="N401" s="331">
        <f t="shared" si="365"/>
        <v>0</v>
      </c>
      <c r="O401" s="244">
        <v>50</v>
      </c>
      <c r="P401" s="277">
        <f t="shared" si="343"/>
        <v>1.5</v>
      </c>
    </row>
    <row r="402" spans="1:18" ht="15.6" outlineLevel="1">
      <c r="A402" s="74"/>
      <c r="B402" s="70"/>
      <c r="C402" s="40">
        <v>5524</v>
      </c>
      <c r="D402" s="73" t="s">
        <v>190</v>
      </c>
      <c r="E402" s="21">
        <v>4200</v>
      </c>
      <c r="F402" s="128">
        <v>5301</v>
      </c>
      <c r="G402" s="100">
        <v>4300</v>
      </c>
      <c r="H402" s="128"/>
      <c r="I402" s="252">
        <v>7432</v>
      </c>
      <c r="J402" s="252">
        <v>4226</v>
      </c>
      <c r="K402" s="244">
        <v>8000</v>
      </c>
      <c r="L402" s="244">
        <v>7104.78</v>
      </c>
      <c r="M402" s="244">
        <v>8000</v>
      </c>
      <c r="N402" s="331">
        <f t="shared" si="365"/>
        <v>0</v>
      </c>
      <c r="O402" s="244">
        <v>8000</v>
      </c>
      <c r="P402" s="277">
        <f t="shared" si="343"/>
        <v>0</v>
      </c>
      <c r="R402" s="221"/>
    </row>
    <row r="403" spans="1:18" ht="15.6" outlineLevel="1">
      <c r="A403" s="74"/>
      <c r="B403" s="70"/>
      <c r="C403" s="40">
        <v>5525</v>
      </c>
      <c r="D403" s="73" t="s">
        <v>172</v>
      </c>
      <c r="E403" s="63">
        <v>15671</v>
      </c>
      <c r="F403" s="128">
        <v>17891</v>
      </c>
      <c r="G403" s="100">
        <v>4800</v>
      </c>
      <c r="H403" s="128"/>
      <c r="I403" s="252">
        <v>4050</v>
      </c>
      <c r="J403" s="252">
        <v>1945.91</v>
      </c>
      <c r="K403" s="244">
        <v>7000</v>
      </c>
      <c r="L403" s="244">
        <v>4839.99</v>
      </c>
      <c r="M403" s="244">
        <v>5260</v>
      </c>
      <c r="N403" s="331">
        <f t="shared" si="365"/>
        <v>0</v>
      </c>
      <c r="O403" s="244">
        <v>5260</v>
      </c>
      <c r="P403" s="277">
        <f t="shared" si="343"/>
        <v>-0.24857142857142858</v>
      </c>
      <c r="R403" s="221"/>
    </row>
    <row r="404" spans="1:18" ht="15.6" outlineLevel="1">
      <c r="A404" s="74"/>
      <c r="B404" s="70"/>
      <c r="C404" s="40">
        <v>5540</v>
      </c>
      <c r="D404" s="73" t="s">
        <v>197</v>
      </c>
      <c r="E404" s="21">
        <v>1000</v>
      </c>
      <c r="F404" s="128">
        <v>945</v>
      </c>
      <c r="G404" s="100">
        <v>10030</v>
      </c>
      <c r="H404" s="128"/>
      <c r="I404" s="252">
        <v>8559</v>
      </c>
      <c r="J404" s="252">
        <v>10377.59</v>
      </c>
      <c r="K404" s="244">
        <v>8600</v>
      </c>
      <c r="L404" s="244">
        <v>7279.49</v>
      </c>
      <c r="M404" s="244">
        <v>8600</v>
      </c>
      <c r="N404" s="331">
        <f t="shared" si="365"/>
        <v>0</v>
      </c>
      <c r="O404" s="244">
        <v>8600</v>
      </c>
      <c r="P404" s="277">
        <f t="shared" si="343"/>
        <v>0</v>
      </c>
    </row>
    <row r="405" spans="1:18" ht="15.6">
      <c r="A405" s="56" t="s">
        <v>57</v>
      </c>
      <c r="B405" s="46"/>
      <c r="C405" s="45"/>
      <c r="D405" s="64" t="s">
        <v>276</v>
      </c>
      <c r="E405" s="65">
        <f t="shared" ref="E405:O406" si="370">SUM(E406)</f>
        <v>2484</v>
      </c>
      <c r="F405" s="65">
        <f t="shared" si="370"/>
        <v>2129</v>
      </c>
      <c r="G405" s="65">
        <f t="shared" si="370"/>
        <v>1332</v>
      </c>
      <c r="H405" s="65">
        <f>H406</f>
        <v>970.38</v>
      </c>
      <c r="I405" s="235">
        <f t="shared" si="370"/>
        <v>1130</v>
      </c>
      <c r="J405" s="235">
        <f t="shared" si="370"/>
        <v>5106</v>
      </c>
      <c r="K405" s="235">
        <f t="shared" si="370"/>
        <v>2088</v>
      </c>
      <c r="L405" s="235">
        <f t="shared" si="370"/>
        <v>2319.7199999999998</v>
      </c>
      <c r="M405" s="235">
        <f t="shared" si="370"/>
        <v>2088</v>
      </c>
      <c r="N405" s="339">
        <f t="shared" ref="N405:N419" si="371">O405-M405</f>
        <v>0</v>
      </c>
      <c r="O405" s="235">
        <f t="shared" si="370"/>
        <v>2088</v>
      </c>
      <c r="P405" s="277">
        <f t="shared" si="343"/>
        <v>0</v>
      </c>
    </row>
    <row r="406" spans="1:18" ht="15.6">
      <c r="A406" s="74"/>
      <c r="B406" s="70">
        <v>55</v>
      </c>
      <c r="C406" s="40"/>
      <c r="D406" s="76" t="s">
        <v>6</v>
      </c>
      <c r="E406" s="71">
        <f t="shared" si="370"/>
        <v>2484</v>
      </c>
      <c r="F406" s="71">
        <f t="shared" si="370"/>
        <v>2129</v>
      </c>
      <c r="G406" s="71">
        <f t="shared" si="370"/>
        <v>1332</v>
      </c>
      <c r="H406" s="71">
        <v>970.38</v>
      </c>
      <c r="I406" s="71">
        <f>SUM(I407)</f>
        <v>1130</v>
      </c>
      <c r="J406" s="236">
        <f t="shared" ref="J406:O406" si="372">SUM(J407)</f>
        <v>5106</v>
      </c>
      <c r="K406" s="238">
        <f t="shared" si="372"/>
        <v>2088</v>
      </c>
      <c r="L406" s="238">
        <f t="shared" si="372"/>
        <v>2319.7199999999998</v>
      </c>
      <c r="M406" s="238">
        <f t="shared" si="372"/>
        <v>2088</v>
      </c>
      <c r="N406" s="340">
        <f t="shared" si="371"/>
        <v>0</v>
      </c>
      <c r="O406" s="238">
        <f t="shared" si="372"/>
        <v>2088</v>
      </c>
      <c r="P406" s="277">
        <f t="shared" si="343"/>
        <v>0</v>
      </c>
    </row>
    <row r="407" spans="1:18" ht="15.6" outlineLevel="1">
      <c r="A407" s="74"/>
      <c r="B407" s="70"/>
      <c r="C407" s="40">
        <v>5524</v>
      </c>
      <c r="D407" s="73" t="s">
        <v>191</v>
      </c>
      <c r="E407" s="21">
        <v>2484</v>
      </c>
      <c r="F407" s="128">
        <v>2129</v>
      </c>
      <c r="G407" s="100">
        <v>1332</v>
      </c>
      <c r="H407" s="128"/>
      <c r="I407" s="100">
        <v>1130</v>
      </c>
      <c r="J407" s="252">
        <v>5106</v>
      </c>
      <c r="K407" s="244">
        <v>2088</v>
      </c>
      <c r="L407" s="244">
        <v>2319.7199999999998</v>
      </c>
      <c r="M407" s="244">
        <v>2088</v>
      </c>
      <c r="N407" s="340">
        <f t="shared" si="371"/>
        <v>0</v>
      </c>
      <c r="O407" s="244">
        <v>2088</v>
      </c>
      <c r="P407" s="277">
        <f t="shared" si="343"/>
        <v>0</v>
      </c>
    </row>
    <row r="408" spans="1:18" ht="15.6">
      <c r="A408" s="56" t="s">
        <v>28</v>
      </c>
      <c r="B408" s="36"/>
      <c r="C408" s="36"/>
      <c r="D408" s="37" t="s">
        <v>198</v>
      </c>
      <c r="E408" s="38">
        <f t="shared" ref="E408:O409" si="373">SUM(E409)</f>
        <v>26121</v>
      </c>
      <c r="F408" s="38">
        <f t="shared" si="373"/>
        <v>23551</v>
      </c>
      <c r="G408" s="38">
        <f t="shared" si="373"/>
        <v>20000</v>
      </c>
      <c r="H408" s="38">
        <f>H409</f>
        <v>18364.46</v>
      </c>
      <c r="I408" s="227">
        <f t="shared" si="373"/>
        <v>14900</v>
      </c>
      <c r="J408" s="227">
        <f t="shared" si="373"/>
        <v>14349.01</v>
      </c>
      <c r="K408" s="227">
        <f t="shared" si="373"/>
        <v>12600</v>
      </c>
      <c r="L408" s="227">
        <f t="shared" si="373"/>
        <v>15214.68</v>
      </c>
      <c r="M408" s="227">
        <f t="shared" si="373"/>
        <v>18124</v>
      </c>
      <c r="N408" s="339">
        <f t="shared" si="371"/>
        <v>0</v>
      </c>
      <c r="O408" s="227">
        <f t="shared" si="373"/>
        <v>18124</v>
      </c>
      <c r="P408" s="277">
        <f t="shared" si="343"/>
        <v>0.43841269841269842</v>
      </c>
    </row>
    <row r="409" spans="1:18" ht="15.6">
      <c r="A409" s="74"/>
      <c r="B409" s="70">
        <v>55</v>
      </c>
      <c r="C409" s="70"/>
      <c r="D409" s="70" t="s">
        <v>6</v>
      </c>
      <c r="E409" s="71">
        <f t="shared" si="373"/>
        <v>26121</v>
      </c>
      <c r="F409" s="134">
        <f t="shared" si="373"/>
        <v>23551</v>
      </c>
      <c r="G409" s="71">
        <f t="shared" si="373"/>
        <v>20000</v>
      </c>
      <c r="H409" s="134">
        <v>18364.46</v>
      </c>
      <c r="I409" s="71">
        <f>SUM(I410)</f>
        <v>14900</v>
      </c>
      <c r="J409" s="236">
        <f t="shared" ref="J409:O409" si="374">SUM(J410)</f>
        <v>14349.01</v>
      </c>
      <c r="K409" s="238">
        <f t="shared" si="374"/>
        <v>12600</v>
      </c>
      <c r="L409" s="238">
        <f t="shared" si="374"/>
        <v>15214.68</v>
      </c>
      <c r="M409" s="238">
        <f t="shared" si="374"/>
        <v>18124</v>
      </c>
      <c r="N409" s="340">
        <f t="shared" si="371"/>
        <v>0</v>
      </c>
      <c r="O409" s="238">
        <f t="shared" si="374"/>
        <v>18124</v>
      </c>
      <c r="P409" s="277">
        <f t="shared" si="343"/>
        <v>0.43841269841269842</v>
      </c>
    </row>
    <row r="410" spans="1:18" ht="15.6" outlineLevel="1">
      <c r="A410" s="74"/>
      <c r="B410" s="70"/>
      <c r="C410" s="40">
        <v>5524</v>
      </c>
      <c r="D410" s="40" t="s">
        <v>191</v>
      </c>
      <c r="E410" s="21">
        <v>26121</v>
      </c>
      <c r="F410" s="128">
        <v>23551</v>
      </c>
      <c r="G410" s="100">
        <v>20000</v>
      </c>
      <c r="H410" s="128"/>
      <c r="I410" s="100">
        <v>14900</v>
      </c>
      <c r="J410" s="252">
        <v>14349.01</v>
      </c>
      <c r="K410" s="244">
        <v>12600</v>
      </c>
      <c r="L410" s="244">
        <v>15214.68</v>
      </c>
      <c r="M410" s="244">
        <v>18124</v>
      </c>
      <c r="N410" s="340">
        <f t="shared" si="371"/>
        <v>0</v>
      </c>
      <c r="O410" s="244">
        <v>18124</v>
      </c>
      <c r="P410" s="277">
        <f t="shared" si="343"/>
        <v>0.43841269841269842</v>
      </c>
    </row>
    <row r="411" spans="1:18" ht="15.6">
      <c r="A411" s="56" t="s">
        <v>58</v>
      </c>
      <c r="B411" s="46"/>
      <c r="C411" s="45"/>
      <c r="D411" s="68" t="s">
        <v>199</v>
      </c>
      <c r="E411" s="65">
        <f t="shared" ref="E411:O412" si="375">SUM(E412)</f>
        <v>5088</v>
      </c>
      <c r="F411" s="65">
        <f t="shared" si="375"/>
        <v>3207</v>
      </c>
      <c r="G411" s="65">
        <f t="shared" si="375"/>
        <v>1200</v>
      </c>
      <c r="H411" s="65">
        <f>H412</f>
        <v>3076.82</v>
      </c>
      <c r="I411" s="235">
        <f t="shared" si="375"/>
        <v>1300</v>
      </c>
      <c r="J411" s="235">
        <f t="shared" si="375"/>
        <v>1265.1400000000001</v>
      </c>
      <c r="K411" s="235">
        <f t="shared" si="375"/>
        <v>1300</v>
      </c>
      <c r="L411" s="235">
        <f t="shared" si="375"/>
        <v>1332.39</v>
      </c>
      <c r="M411" s="235">
        <f t="shared" si="375"/>
        <v>2085</v>
      </c>
      <c r="N411" s="339">
        <f t="shared" si="371"/>
        <v>0</v>
      </c>
      <c r="O411" s="235">
        <f t="shared" si="375"/>
        <v>2085</v>
      </c>
      <c r="P411" s="277">
        <f t="shared" si="343"/>
        <v>0.60384615384615381</v>
      </c>
    </row>
    <row r="412" spans="1:18" ht="15.6">
      <c r="A412" s="74"/>
      <c r="B412" s="70">
        <v>55</v>
      </c>
      <c r="C412" s="40"/>
      <c r="D412" s="70" t="s">
        <v>6</v>
      </c>
      <c r="E412" s="71">
        <f t="shared" si="375"/>
        <v>5088</v>
      </c>
      <c r="F412" s="134">
        <f t="shared" si="375"/>
        <v>3207</v>
      </c>
      <c r="G412" s="71">
        <f t="shared" si="375"/>
        <v>1200</v>
      </c>
      <c r="H412" s="134">
        <v>3076.82</v>
      </c>
      <c r="I412" s="71">
        <f>SUM(I413)</f>
        <v>1300</v>
      </c>
      <c r="J412" s="236">
        <f t="shared" ref="J412:O412" si="376">SUM(J413)</f>
        <v>1265.1400000000001</v>
      </c>
      <c r="K412" s="238">
        <f t="shared" si="376"/>
        <v>1300</v>
      </c>
      <c r="L412" s="238">
        <f t="shared" si="376"/>
        <v>1332.39</v>
      </c>
      <c r="M412" s="238">
        <f t="shared" si="376"/>
        <v>2085</v>
      </c>
      <c r="N412" s="340">
        <f t="shared" si="371"/>
        <v>0</v>
      </c>
      <c r="O412" s="238">
        <f t="shared" si="376"/>
        <v>2085</v>
      </c>
      <c r="P412" s="277">
        <f t="shared" si="343"/>
        <v>0.60384615384615381</v>
      </c>
    </row>
    <row r="413" spans="1:18" ht="15.6" outlineLevel="1">
      <c r="A413" s="74"/>
      <c r="B413" s="70"/>
      <c r="C413" s="40">
        <v>5524</v>
      </c>
      <c r="D413" s="40" t="s">
        <v>191</v>
      </c>
      <c r="E413" s="21">
        <v>5088</v>
      </c>
      <c r="F413" s="128">
        <v>3207</v>
      </c>
      <c r="G413" s="100">
        <v>1200</v>
      </c>
      <c r="H413" s="128"/>
      <c r="I413" s="100">
        <v>1300</v>
      </c>
      <c r="J413" s="252">
        <v>1265.1400000000001</v>
      </c>
      <c r="K413" s="244">
        <v>1300</v>
      </c>
      <c r="L413" s="244">
        <v>1332.39</v>
      </c>
      <c r="M413" s="244">
        <v>2085</v>
      </c>
      <c r="N413" s="340">
        <f t="shared" si="371"/>
        <v>0</v>
      </c>
      <c r="O413" s="244">
        <v>2085</v>
      </c>
      <c r="P413" s="277">
        <f t="shared" si="343"/>
        <v>0.60384615384615381</v>
      </c>
    </row>
    <row r="414" spans="1:18" s="222" customFormat="1" ht="31.2" outlineLevel="1">
      <c r="A414" s="35" t="s">
        <v>487</v>
      </c>
      <c r="B414" s="36"/>
      <c r="C414" s="36"/>
      <c r="D414" s="323" t="s">
        <v>488</v>
      </c>
      <c r="E414" s="235" t="e">
        <f t="shared" ref="E414:F414" si="377">SUM(E415+E417)</f>
        <v>#REF!</v>
      </c>
      <c r="F414" s="235" t="e">
        <f t="shared" si="377"/>
        <v>#REF!</v>
      </c>
      <c r="G414" s="235" t="e">
        <f>SUM(G415+G417)</f>
        <v>#REF!</v>
      </c>
      <c r="H414" s="235" t="e">
        <f>H415+H417</f>
        <v>#REF!</v>
      </c>
      <c r="I414" s="235" t="e">
        <f t="shared" ref="I414:J414" si="378">SUM(I415+I417)</f>
        <v>#REF!</v>
      </c>
      <c r="J414" s="235" t="e">
        <f t="shared" si="378"/>
        <v>#REF!</v>
      </c>
      <c r="K414" s="358">
        <f>K415</f>
        <v>5460</v>
      </c>
      <c r="L414" s="358">
        <f>L415</f>
        <v>4768</v>
      </c>
      <c r="M414" s="358">
        <f>M415</f>
        <v>5460</v>
      </c>
      <c r="N414" s="339">
        <f t="shared" si="371"/>
        <v>0</v>
      </c>
      <c r="O414" s="235">
        <f>O415</f>
        <v>5460</v>
      </c>
      <c r="P414" s="277">
        <f t="shared" si="343"/>
        <v>0</v>
      </c>
    </row>
    <row r="415" spans="1:18" s="222" customFormat="1" ht="15.6" outlineLevel="1">
      <c r="A415" s="241"/>
      <c r="B415" s="59">
        <v>41</v>
      </c>
      <c r="C415" s="59"/>
      <c r="D415" s="59" t="s">
        <v>204</v>
      </c>
      <c r="E415" s="236">
        <f t="shared" ref="E415:G415" si="379">SUM(E416)</f>
        <v>5300</v>
      </c>
      <c r="F415" s="134">
        <f t="shared" si="379"/>
        <v>4854</v>
      </c>
      <c r="G415" s="236">
        <f t="shared" si="379"/>
        <v>5460</v>
      </c>
      <c r="H415" s="134">
        <v>5260</v>
      </c>
      <c r="I415" s="236">
        <f>SUM(I416)</f>
        <v>5460</v>
      </c>
      <c r="J415" s="236">
        <f t="shared" ref="J415:O415" si="380">SUM(J416)</f>
        <v>4520</v>
      </c>
      <c r="K415" s="364">
        <f t="shared" si="380"/>
        <v>5460</v>
      </c>
      <c r="L415" s="364">
        <f t="shared" si="380"/>
        <v>4768</v>
      </c>
      <c r="M415" s="364">
        <f t="shared" si="380"/>
        <v>5460</v>
      </c>
      <c r="N415" s="334">
        <f t="shared" si="371"/>
        <v>0</v>
      </c>
      <c r="O415" s="236">
        <f t="shared" si="380"/>
        <v>5460</v>
      </c>
      <c r="P415" s="277">
        <f t="shared" si="343"/>
        <v>0</v>
      </c>
    </row>
    <row r="416" spans="1:18" s="222" customFormat="1" ht="15.6" outlineLevel="1">
      <c r="A416" s="241"/>
      <c r="B416" s="59"/>
      <c r="C416" s="230">
        <v>4134</v>
      </c>
      <c r="D416" s="230" t="s">
        <v>507</v>
      </c>
      <c r="E416" s="234">
        <v>5300</v>
      </c>
      <c r="F416" s="254">
        <v>4854</v>
      </c>
      <c r="G416" s="244">
        <v>5460</v>
      </c>
      <c r="H416" s="254"/>
      <c r="I416" s="244">
        <v>5460</v>
      </c>
      <c r="J416" s="252">
        <v>4520</v>
      </c>
      <c r="K416" s="220">
        <v>5460</v>
      </c>
      <c r="L416" s="220">
        <v>4768</v>
      </c>
      <c r="M416" s="220">
        <v>5460</v>
      </c>
      <c r="N416" s="334">
        <f t="shared" si="371"/>
        <v>0</v>
      </c>
      <c r="O416" s="244">
        <v>5460</v>
      </c>
      <c r="P416" s="277">
        <f t="shared" si="343"/>
        <v>0</v>
      </c>
    </row>
    <row r="417" spans="1:18" s="222" customFormat="1" ht="46.8" outlineLevel="1">
      <c r="A417" s="35" t="s">
        <v>489</v>
      </c>
      <c r="B417" s="36"/>
      <c r="C417" s="36"/>
      <c r="D417" s="323" t="s">
        <v>490</v>
      </c>
      <c r="E417" s="235" t="e">
        <f>SUM(#REF!+E418)</f>
        <v>#REF!</v>
      </c>
      <c r="F417" s="235" t="e">
        <f>SUM(#REF!+F418)</f>
        <v>#REF!</v>
      </c>
      <c r="G417" s="235" t="e">
        <f>SUM(#REF!+G418)</f>
        <v>#REF!</v>
      </c>
      <c r="H417" s="235" t="e">
        <f>#REF!+H418</f>
        <v>#REF!</v>
      </c>
      <c r="I417" s="235" t="e">
        <f>SUM(#REF!+I418)</f>
        <v>#REF!</v>
      </c>
      <c r="J417" s="235" t="e">
        <f>SUM(#REF!+J418)</f>
        <v>#REF!</v>
      </c>
      <c r="K417" s="358">
        <f>K418</f>
        <v>2500</v>
      </c>
      <c r="L417" s="358">
        <f>L418</f>
        <v>241.34</v>
      </c>
      <c r="M417" s="358">
        <f>M418</f>
        <v>2500</v>
      </c>
      <c r="N417" s="339">
        <f t="shared" si="371"/>
        <v>0</v>
      </c>
      <c r="O417" s="235">
        <f>O418</f>
        <v>2500</v>
      </c>
      <c r="P417" s="277">
        <f t="shared" si="343"/>
        <v>0</v>
      </c>
    </row>
    <row r="418" spans="1:18" s="222" customFormat="1" ht="15.6" outlineLevel="1">
      <c r="A418" s="240"/>
      <c r="B418" s="237">
        <v>55</v>
      </c>
      <c r="C418" s="237"/>
      <c r="D418" s="237" t="s">
        <v>6</v>
      </c>
      <c r="E418" s="238">
        <f t="shared" ref="E418:G418" si="381">SUM(E419:E419)</f>
        <v>1300</v>
      </c>
      <c r="F418" s="134">
        <f t="shared" si="381"/>
        <v>289</v>
      </c>
      <c r="G418" s="238">
        <f t="shared" si="381"/>
        <v>1000</v>
      </c>
      <c r="H418" s="134">
        <v>67.58</v>
      </c>
      <c r="I418" s="238">
        <f>SUM(I419)</f>
        <v>2500</v>
      </c>
      <c r="J418" s="236">
        <f t="shared" ref="J418:O418" si="382">SUM(J419)</f>
        <v>125.39</v>
      </c>
      <c r="K418" s="359">
        <f t="shared" si="382"/>
        <v>2500</v>
      </c>
      <c r="L418" s="359">
        <f t="shared" si="382"/>
        <v>241.34</v>
      </c>
      <c r="M418" s="359">
        <f t="shared" si="382"/>
        <v>2500</v>
      </c>
      <c r="N418" s="340">
        <f t="shared" si="371"/>
        <v>0</v>
      </c>
      <c r="O418" s="238">
        <f t="shared" si="382"/>
        <v>2500</v>
      </c>
      <c r="P418" s="277">
        <f t="shared" si="343"/>
        <v>0</v>
      </c>
    </row>
    <row r="419" spans="1:18" s="222" customFormat="1" ht="15.6" outlineLevel="1">
      <c r="A419" s="240"/>
      <c r="B419" s="237"/>
      <c r="C419" s="229">
        <v>5524</v>
      </c>
      <c r="D419" s="229" t="s">
        <v>206</v>
      </c>
      <c r="E419" s="225">
        <v>1300</v>
      </c>
      <c r="F419" s="254">
        <v>289</v>
      </c>
      <c r="G419" s="244">
        <v>1000</v>
      </c>
      <c r="H419" s="254"/>
      <c r="I419" s="244">
        <v>2500</v>
      </c>
      <c r="J419" s="252">
        <v>125.39</v>
      </c>
      <c r="K419" s="220">
        <v>2500</v>
      </c>
      <c r="L419" s="220">
        <v>241.34</v>
      </c>
      <c r="M419" s="220">
        <v>2500</v>
      </c>
      <c r="N419" s="340">
        <f t="shared" si="371"/>
        <v>0</v>
      </c>
      <c r="O419" s="244">
        <v>2500</v>
      </c>
      <c r="P419" s="277">
        <f t="shared" si="343"/>
        <v>0</v>
      </c>
    </row>
    <row r="420" spans="1:18" s="222" customFormat="1" ht="15.6" outlineLevel="1">
      <c r="A420" s="240"/>
      <c r="B420" s="237"/>
      <c r="C420" s="229"/>
      <c r="D420" s="229"/>
      <c r="E420" s="225"/>
      <c r="F420" s="254"/>
      <c r="G420" s="244"/>
      <c r="H420" s="254"/>
      <c r="I420" s="244"/>
      <c r="J420" s="252"/>
      <c r="K420" s="362"/>
      <c r="L420" s="362"/>
      <c r="M420" s="362"/>
      <c r="N420" s="331"/>
      <c r="O420" s="244"/>
      <c r="P420" s="277"/>
    </row>
    <row r="421" spans="1:18" s="222" customFormat="1" ht="31.2" outlineLevel="1">
      <c r="A421" s="35" t="s">
        <v>484</v>
      </c>
      <c r="B421" s="36"/>
      <c r="C421" s="36"/>
      <c r="D421" s="317" t="s">
        <v>485</v>
      </c>
      <c r="E421" s="227">
        <f t="shared" ref="E421:O421" si="383">SUM(E422)</f>
        <v>9572</v>
      </c>
      <c r="F421" s="227">
        <f t="shared" si="383"/>
        <v>9360</v>
      </c>
      <c r="G421" s="227">
        <f t="shared" si="383"/>
        <v>8400</v>
      </c>
      <c r="H421" s="227">
        <f>H422</f>
        <v>8463.2800000000007</v>
      </c>
      <c r="I421" s="227">
        <f t="shared" si="383"/>
        <v>8685</v>
      </c>
      <c r="J421" s="227">
        <f t="shared" si="383"/>
        <v>10850</v>
      </c>
      <c r="K421" s="365">
        <f t="shared" si="383"/>
        <v>13000</v>
      </c>
      <c r="L421" s="365">
        <f t="shared" si="383"/>
        <v>18271.84</v>
      </c>
      <c r="M421" s="319">
        <f t="shared" si="383"/>
        <v>26586</v>
      </c>
      <c r="N421" s="339">
        <f>O421-M421</f>
        <v>0</v>
      </c>
      <c r="O421" s="227">
        <f t="shared" si="383"/>
        <v>26586</v>
      </c>
      <c r="P421" s="277">
        <f t="shared" si="343"/>
        <v>1.045076923076923</v>
      </c>
    </row>
    <row r="422" spans="1:18" s="222" customFormat="1" ht="15.6" outlineLevel="1">
      <c r="A422" s="240"/>
      <c r="B422" s="237">
        <v>55</v>
      </c>
      <c r="C422" s="237"/>
      <c r="D422" s="237" t="s">
        <v>6</v>
      </c>
      <c r="E422" s="238">
        <f>SUM(E424)</f>
        <v>9572</v>
      </c>
      <c r="F422" s="134">
        <f>SUM(F424)</f>
        <v>9360</v>
      </c>
      <c r="G422" s="238">
        <f>SUM(G424)</f>
        <v>8400</v>
      </c>
      <c r="H422" s="134">
        <v>8463.2800000000007</v>
      </c>
      <c r="I422" s="238">
        <f>SUM(I423:I424)</f>
        <v>8685</v>
      </c>
      <c r="J422" s="236">
        <f t="shared" ref="J422:M422" si="384">SUM(J423:J424)</f>
        <v>10850</v>
      </c>
      <c r="K422" s="366">
        <f t="shared" si="384"/>
        <v>13000</v>
      </c>
      <c r="L422" s="366">
        <f t="shared" si="384"/>
        <v>18271.84</v>
      </c>
      <c r="M422" s="320">
        <f t="shared" si="384"/>
        <v>26586</v>
      </c>
      <c r="N422" s="340">
        <f>O422-M422</f>
        <v>0</v>
      </c>
      <c r="O422" s="238">
        <f t="shared" ref="O422" si="385">SUM(O423:O424)</f>
        <v>26586</v>
      </c>
      <c r="P422" s="277">
        <f t="shared" si="343"/>
        <v>1.045076923076923</v>
      </c>
    </row>
    <row r="423" spans="1:18" s="222" customFormat="1" ht="15.6" outlineLevel="1">
      <c r="A423" s="240"/>
      <c r="B423" s="237"/>
      <c r="C423" s="229">
        <v>5524</v>
      </c>
      <c r="D423" s="229" t="s">
        <v>401</v>
      </c>
      <c r="E423" s="238"/>
      <c r="F423" s="134"/>
      <c r="G423" s="238"/>
      <c r="H423" s="134"/>
      <c r="I423" s="256">
        <v>6005</v>
      </c>
      <c r="J423" s="283">
        <v>8588</v>
      </c>
      <c r="K423" s="367">
        <v>11000</v>
      </c>
      <c r="L423" s="367">
        <v>17297.84</v>
      </c>
      <c r="M423" s="321">
        <v>25857</v>
      </c>
      <c r="N423" s="340">
        <f t="shared" ref="N423:N424" si="386">O423-M423</f>
        <v>0</v>
      </c>
      <c r="O423" s="256">
        <v>25857</v>
      </c>
      <c r="P423" s="277">
        <f t="shared" si="343"/>
        <v>1.3506363636363636</v>
      </c>
    </row>
    <row r="424" spans="1:18" s="222" customFormat="1" ht="15.6" outlineLevel="1">
      <c r="A424" s="240"/>
      <c r="B424" s="237"/>
      <c r="C424" s="229">
        <v>5524</v>
      </c>
      <c r="D424" s="229" t="s">
        <v>402</v>
      </c>
      <c r="E424" s="225">
        <v>9572</v>
      </c>
      <c r="F424" s="254">
        <v>9360</v>
      </c>
      <c r="G424" s="244">
        <v>8400</v>
      </c>
      <c r="H424" s="254"/>
      <c r="I424" s="244">
        <v>2680</v>
      </c>
      <c r="J424" s="252">
        <v>2262</v>
      </c>
      <c r="K424" s="368">
        <v>2000</v>
      </c>
      <c r="L424" s="368">
        <v>974</v>
      </c>
      <c r="M424" s="322">
        <v>729</v>
      </c>
      <c r="N424" s="340">
        <f t="shared" si="386"/>
        <v>0</v>
      </c>
      <c r="O424" s="244">
        <v>729</v>
      </c>
      <c r="P424" s="277">
        <f t="shared" si="343"/>
        <v>-0.63549999999999995</v>
      </c>
    </row>
    <row r="425" spans="1:18" s="222" customFormat="1" ht="15.6" outlineLevel="1">
      <c r="A425" s="240"/>
      <c r="B425" s="237"/>
      <c r="C425" s="229"/>
      <c r="D425" s="229"/>
      <c r="E425" s="225"/>
      <c r="F425" s="254"/>
      <c r="G425" s="244"/>
      <c r="H425" s="254"/>
      <c r="I425" s="244"/>
      <c r="J425" s="252"/>
      <c r="K425" s="322"/>
      <c r="L425" s="322"/>
      <c r="M425" s="322"/>
      <c r="N425" s="331"/>
      <c r="O425" s="244"/>
      <c r="P425" s="277"/>
    </row>
    <row r="426" spans="1:18" ht="15.6">
      <c r="A426" s="35" t="s">
        <v>29</v>
      </c>
      <c r="B426" s="36"/>
      <c r="C426" s="36"/>
      <c r="D426" s="37" t="s">
        <v>200</v>
      </c>
      <c r="E426" s="38">
        <f t="shared" ref="E426:J426" si="387">SUM(E427+E430)</f>
        <v>26785</v>
      </c>
      <c r="F426" s="38">
        <f t="shared" si="387"/>
        <v>27209</v>
      </c>
      <c r="G426" s="38">
        <f>SUM(G427+G430)</f>
        <v>22616</v>
      </c>
      <c r="H426" s="38">
        <f>H427+H430</f>
        <v>17907.91</v>
      </c>
      <c r="I426" s="227">
        <f t="shared" si="387"/>
        <v>22084</v>
      </c>
      <c r="J426" s="227">
        <f t="shared" si="387"/>
        <v>18840.330000000002</v>
      </c>
      <c r="K426" s="227">
        <f t="shared" ref="K426:O426" si="388">SUM(K427+K430)</f>
        <v>28722</v>
      </c>
      <c r="L426" s="227">
        <f t="shared" si="388"/>
        <v>19135.079999999998</v>
      </c>
      <c r="M426" s="227">
        <f t="shared" ref="M426" si="389">SUM(M427+M430)</f>
        <v>27915</v>
      </c>
      <c r="N426" s="339">
        <f>O426-M426</f>
        <v>0</v>
      </c>
      <c r="O426" s="227">
        <f t="shared" si="388"/>
        <v>27915</v>
      </c>
      <c r="P426" s="277">
        <f t="shared" si="343"/>
        <v>-2.8096929183204514E-2</v>
      </c>
    </row>
    <row r="427" spans="1:18" ht="15.6">
      <c r="A427" s="9"/>
      <c r="B427" s="39">
        <v>50</v>
      </c>
      <c r="C427" s="39"/>
      <c r="D427" s="72" t="s">
        <v>98</v>
      </c>
      <c r="E427" s="8">
        <f t="shared" ref="E427:F427" si="390">SUM(E428:E429)</f>
        <v>4075</v>
      </c>
      <c r="F427" s="129">
        <f t="shared" si="390"/>
        <v>4660</v>
      </c>
      <c r="G427" s="8">
        <f>SUM(G428:G429)</f>
        <v>6097</v>
      </c>
      <c r="H427" s="129">
        <v>5014.08</v>
      </c>
      <c r="I427" s="8">
        <f>SUM(I428:I429)</f>
        <v>6084</v>
      </c>
      <c r="J427" s="232">
        <f t="shared" ref="J427" si="391">SUM(J428:J429)</f>
        <v>6160.5599999999995</v>
      </c>
      <c r="K427" s="223">
        <f t="shared" ref="K427:O427" si="392">SUM(K428:K429)</f>
        <v>6422</v>
      </c>
      <c r="L427" s="223">
        <f t="shared" si="392"/>
        <v>6207.61</v>
      </c>
      <c r="M427" s="223">
        <f t="shared" ref="M427" si="393">SUM(M428:M429)</f>
        <v>6615</v>
      </c>
      <c r="N427" s="340">
        <f>O427-M427</f>
        <v>0</v>
      </c>
      <c r="O427" s="223">
        <f t="shared" si="392"/>
        <v>6615</v>
      </c>
      <c r="P427" s="277">
        <f t="shared" si="343"/>
        <v>3.0052943008408595E-2</v>
      </c>
    </row>
    <row r="428" spans="1:18" ht="15.6" outlineLevel="1">
      <c r="A428" s="9"/>
      <c r="B428" s="39"/>
      <c r="C428" s="40">
        <v>5002</v>
      </c>
      <c r="D428" s="73" t="s">
        <v>201</v>
      </c>
      <c r="E428" s="21">
        <v>3032</v>
      </c>
      <c r="F428" s="128">
        <v>3574</v>
      </c>
      <c r="G428" s="100">
        <v>4550</v>
      </c>
      <c r="H428" s="128"/>
      <c r="I428" s="244">
        <v>4547</v>
      </c>
      <c r="J428" s="252">
        <v>4608.54</v>
      </c>
      <c r="K428" s="244">
        <v>4800</v>
      </c>
      <c r="L428" s="244">
        <v>4642.99</v>
      </c>
      <c r="M428" s="244">
        <v>4944</v>
      </c>
      <c r="N428" s="345">
        <f t="shared" ref="N428:N432" si="394">O428-M428</f>
        <v>0</v>
      </c>
      <c r="O428" s="244">
        <v>4944</v>
      </c>
      <c r="P428" s="277">
        <f t="shared" si="343"/>
        <v>0.03</v>
      </c>
    </row>
    <row r="429" spans="1:18" ht="15.6" outlineLevel="1">
      <c r="A429" s="9"/>
      <c r="B429" s="39"/>
      <c r="C429" s="40">
        <v>506</v>
      </c>
      <c r="D429" s="73" t="s">
        <v>101</v>
      </c>
      <c r="E429" s="21">
        <v>1043</v>
      </c>
      <c r="F429" s="128">
        <v>1086</v>
      </c>
      <c r="G429" s="100">
        <v>1547</v>
      </c>
      <c r="H429" s="128"/>
      <c r="I429" s="244">
        <v>1537</v>
      </c>
      <c r="J429" s="252">
        <v>1552.02</v>
      </c>
      <c r="K429" s="244">
        <v>1622</v>
      </c>
      <c r="L429" s="244">
        <v>1564.62</v>
      </c>
      <c r="M429" s="244">
        <v>1671</v>
      </c>
      <c r="N429" s="345">
        <f t="shared" si="394"/>
        <v>0</v>
      </c>
      <c r="O429" s="244">
        <v>1671</v>
      </c>
      <c r="P429" s="277">
        <f t="shared" si="343"/>
        <v>3.0209617755856968E-2</v>
      </c>
    </row>
    <row r="430" spans="1:18" ht="15.6">
      <c r="A430" s="9"/>
      <c r="B430" s="39">
        <v>55</v>
      </c>
      <c r="C430" s="39"/>
      <c r="D430" s="72" t="s">
        <v>6</v>
      </c>
      <c r="E430" s="8">
        <f t="shared" ref="E430:F430" si="395">SUM(E431:E432)</f>
        <v>22710</v>
      </c>
      <c r="F430" s="129">
        <f t="shared" si="395"/>
        <v>22549</v>
      </c>
      <c r="G430" s="8">
        <f>SUM(G431:G432)</f>
        <v>16519</v>
      </c>
      <c r="H430" s="129">
        <v>12893.83</v>
      </c>
      <c r="I430" s="8">
        <f>SUM(I431:I432)</f>
        <v>16000</v>
      </c>
      <c r="J430" s="232">
        <f t="shared" ref="J430" si="396">SUM(J431:J432)</f>
        <v>12679.77</v>
      </c>
      <c r="K430" s="223">
        <f t="shared" ref="K430:O430" si="397">SUM(K431:K432)</f>
        <v>22300</v>
      </c>
      <c r="L430" s="223">
        <f t="shared" si="397"/>
        <v>12927.47</v>
      </c>
      <c r="M430" s="223">
        <f t="shared" ref="M430" si="398">SUM(M431:M432)</f>
        <v>21300</v>
      </c>
      <c r="N430" s="340">
        <f t="shared" si="394"/>
        <v>0</v>
      </c>
      <c r="O430" s="223">
        <f t="shared" si="397"/>
        <v>21300</v>
      </c>
      <c r="P430" s="277">
        <f t="shared" si="343"/>
        <v>-4.4843049327354258E-2</v>
      </c>
    </row>
    <row r="431" spans="1:18" ht="15.6" outlineLevel="1">
      <c r="A431" s="9"/>
      <c r="B431" s="39"/>
      <c r="C431" s="40">
        <v>5513</v>
      </c>
      <c r="D431" s="73" t="s">
        <v>110</v>
      </c>
      <c r="E431" s="21">
        <v>3910</v>
      </c>
      <c r="F431" s="128">
        <v>6788</v>
      </c>
      <c r="G431" s="100">
        <v>6129</v>
      </c>
      <c r="H431" s="128"/>
      <c r="I431" s="244">
        <v>5700</v>
      </c>
      <c r="J431" s="252">
        <v>5458.66</v>
      </c>
      <c r="K431" s="244">
        <v>12300</v>
      </c>
      <c r="L431" s="244">
        <v>6378.86</v>
      </c>
      <c r="M431" s="244">
        <v>11300</v>
      </c>
      <c r="N431" s="345">
        <f t="shared" si="394"/>
        <v>0</v>
      </c>
      <c r="O431" s="244">
        <v>11300</v>
      </c>
      <c r="P431" s="277">
        <f t="shared" si="343"/>
        <v>-8.1300813008130079E-2</v>
      </c>
      <c r="R431" s="264"/>
    </row>
    <row r="432" spans="1:18" ht="15.6" outlineLevel="1">
      <c r="A432" s="9"/>
      <c r="B432" s="39"/>
      <c r="C432" s="40">
        <v>5540</v>
      </c>
      <c r="D432" s="73" t="s">
        <v>202</v>
      </c>
      <c r="E432" s="21">
        <v>18800</v>
      </c>
      <c r="F432" s="128">
        <v>15761</v>
      </c>
      <c r="G432" s="100">
        <v>10390</v>
      </c>
      <c r="H432" s="128"/>
      <c r="I432" s="244">
        <v>10300</v>
      </c>
      <c r="J432" s="252">
        <v>7221.11</v>
      </c>
      <c r="K432" s="244">
        <v>10000</v>
      </c>
      <c r="L432" s="244">
        <v>6548.61</v>
      </c>
      <c r="M432" s="244">
        <v>10000</v>
      </c>
      <c r="N432" s="345">
        <f t="shared" si="394"/>
        <v>0</v>
      </c>
      <c r="O432" s="244">
        <v>10000</v>
      </c>
      <c r="P432" s="277">
        <f t="shared" si="343"/>
        <v>0</v>
      </c>
    </row>
    <row r="433" spans="1:16" ht="15.6">
      <c r="A433" s="35" t="s">
        <v>30</v>
      </c>
      <c r="B433" s="36"/>
      <c r="C433" s="36"/>
      <c r="D433" s="37" t="s">
        <v>251</v>
      </c>
      <c r="E433" s="38"/>
      <c r="F433" s="38"/>
      <c r="G433" s="38">
        <f>SUM(G434+G437)</f>
        <v>45561</v>
      </c>
      <c r="H433" s="38">
        <f>H434+H437</f>
        <v>42630.17</v>
      </c>
      <c r="I433" s="227">
        <f t="shared" ref="I433:J433" si="399">SUM(I434+I437)</f>
        <v>45231</v>
      </c>
      <c r="J433" s="227">
        <f t="shared" si="399"/>
        <v>45701.909999999996</v>
      </c>
      <c r="K433" s="227">
        <f t="shared" ref="K433:O433" si="400">SUM(K434+K437)</f>
        <v>48030</v>
      </c>
      <c r="L433" s="227">
        <f t="shared" si="400"/>
        <v>48624.84</v>
      </c>
      <c r="M433" s="227">
        <f t="shared" ref="M433" si="401">SUM(M434+M437)</f>
        <v>48863</v>
      </c>
      <c r="N433" s="339">
        <f>O433-M433</f>
        <v>7583</v>
      </c>
      <c r="O433" s="227">
        <f t="shared" si="400"/>
        <v>56446</v>
      </c>
      <c r="P433" s="277">
        <f t="shared" si="343"/>
        <v>0.17522381844680407</v>
      </c>
    </row>
    <row r="434" spans="1:16" ht="15.6">
      <c r="A434" s="75"/>
      <c r="B434" s="59">
        <v>50</v>
      </c>
      <c r="C434" s="59"/>
      <c r="D434" s="60" t="s">
        <v>98</v>
      </c>
      <c r="E434" s="61"/>
      <c r="F434" s="61"/>
      <c r="G434" s="61">
        <f>SUM(G435:G436)</f>
        <v>23153</v>
      </c>
      <c r="H434" s="61">
        <v>21274.17</v>
      </c>
      <c r="I434" s="259">
        <f>SUM(I435:I436)</f>
        <v>23831</v>
      </c>
      <c r="J434" s="284">
        <f t="shared" ref="J434" si="402">SUM(J435:J436)</f>
        <v>25671.019999999997</v>
      </c>
      <c r="K434" s="259">
        <f t="shared" ref="K434:O434" si="403">SUM(K435:K436)</f>
        <v>25580</v>
      </c>
      <c r="L434" s="259">
        <f t="shared" si="403"/>
        <v>26751.66</v>
      </c>
      <c r="M434" s="259">
        <f t="shared" ref="M434" si="404">SUM(M435:M436)</f>
        <v>26258</v>
      </c>
      <c r="N434" s="303">
        <f>O434-M434</f>
        <v>7583</v>
      </c>
      <c r="O434" s="259">
        <f t="shared" si="403"/>
        <v>33841</v>
      </c>
      <c r="P434" s="277">
        <f t="shared" si="343"/>
        <v>0.32294761532447225</v>
      </c>
    </row>
    <row r="435" spans="1:16" ht="15.6" outlineLevel="1">
      <c r="A435" s="75"/>
      <c r="B435" s="59"/>
      <c r="C435" s="43">
        <v>5002</v>
      </c>
      <c r="D435" s="62" t="s">
        <v>121</v>
      </c>
      <c r="E435" s="63"/>
      <c r="F435" s="63"/>
      <c r="G435" s="63">
        <v>17278</v>
      </c>
      <c r="H435" s="63"/>
      <c r="I435" s="244">
        <v>17811</v>
      </c>
      <c r="J435" s="252">
        <v>19193.099999999999</v>
      </c>
      <c r="K435" s="244">
        <v>19118</v>
      </c>
      <c r="L435" s="244">
        <v>20114.88</v>
      </c>
      <c r="M435" s="244">
        <v>19625</v>
      </c>
      <c r="N435" s="331">
        <f t="shared" ref="N435:N436" si="405">O435-M435</f>
        <v>5667</v>
      </c>
      <c r="O435" s="244">
        <v>25292</v>
      </c>
      <c r="P435" s="277">
        <f t="shared" si="343"/>
        <v>0.3229417303065174</v>
      </c>
    </row>
    <row r="436" spans="1:16" ht="15.6" outlineLevel="1">
      <c r="A436" s="75"/>
      <c r="B436" s="59"/>
      <c r="C436" s="43">
        <v>506</v>
      </c>
      <c r="D436" s="62" t="s">
        <v>101</v>
      </c>
      <c r="E436" s="63"/>
      <c r="F436" s="63"/>
      <c r="G436" s="63">
        <v>5875</v>
      </c>
      <c r="H436" s="63"/>
      <c r="I436" s="244">
        <v>6020</v>
      </c>
      <c r="J436" s="252">
        <v>6477.92</v>
      </c>
      <c r="K436" s="244">
        <v>6462</v>
      </c>
      <c r="L436" s="244">
        <v>6636.78</v>
      </c>
      <c r="M436" s="244">
        <v>6633</v>
      </c>
      <c r="N436" s="331">
        <f t="shared" si="405"/>
        <v>1916</v>
      </c>
      <c r="O436" s="244">
        <v>8549</v>
      </c>
      <c r="P436" s="277">
        <f t="shared" si="343"/>
        <v>0.32296502630764468</v>
      </c>
    </row>
    <row r="437" spans="1:16" ht="21.75" customHeight="1">
      <c r="A437" s="75"/>
      <c r="B437" s="59">
        <v>55</v>
      </c>
      <c r="C437" s="59"/>
      <c r="D437" s="60" t="s">
        <v>6</v>
      </c>
      <c r="E437" s="61"/>
      <c r="F437" s="61"/>
      <c r="G437" s="61">
        <f>SUM(G438:G443)</f>
        <v>22408</v>
      </c>
      <c r="H437" s="61">
        <v>21356</v>
      </c>
      <c r="I437" s="61">
        <f>SUM(I438:I443)</f>
        <v>21400</v>
      </c>
      <c r="J437" s="232">
        <f t="shared" ref="J437" si="406">SUM(J438:J443)</f>
        <v>20030.89</v>
      </c>
      <c r="K437" s="232">
        <f t="shared" ref="K437:O437" si="407">SUM(K438:K443)</f>
        <v>22450</v>
      </c>
      <c r="L437" s="232">
        <f t="shared" si="407"/>
        <v>21873.18</v>
      </c>
      <c r="M437" s="232">
        <f t="shared" ref="M437" si="408">SUM(M438:M443)</f>
        <v>22605</v>
      </c>
      <c r="N437" s="334">
        <f>O437-M437</f>
        <v>0</v>
      </c>
      <c r="O437" s="232">
        <f t="shared" si="407"/>
        <v>22605</v>
      </c>
      <c r="P437" s="277">
        <f t="shared" si="343"/>
        <v>6.9042316258351895E-3</v>
      </c>
    </row>
    <row r="438" spans="1:16" ht="17.25" customHeight="1" outlineLevel="2">
      <c r="A438" s="75"/>
      <c r="B438" s="59"/>
      <c r="C438" s="43">
        <v>5500</v>
      </c>
      <c r="D438" s="62" t="s">
        <v>102</v>
      </c>
      <c r="E438" s="63"/>
      <c r="F438" s="63"/>
      <c r="G438" s="63">
        <v>104</v>
      </c>
      <c r="H438" s="63"/>
      <c r="I438" s="244">
        <v>0</v>
      </c>
      <c r="J438" s="252">
        <v>24.3</v>
      </c>
      <c r="K438" s="244">
        <v>0</v>
      </c>
      <c r="L438" s="244">
        <v>0</v>
      </c>
      <c r="M438" s="244">
        <v>0</v>
      </c>
      <c r="N438" s="334">
        <f t="shared" ref="N438:N443" si="409">O438-M438</f>
        <v>0</v>
      </c>
      <c r="O438" s="244">
        <v>0</v>
      </c>
      <c r="P438" s="277"/>
    </row>
    <row r="439" spans="1:16" ht="15" customHeight="1" outlineLevel="2">
      <c r="A439" s="75"/>
      <c r="B439" s="59"/>
      <c r="C439" s="43">
        <v>5504</v>
      </c>
      <c r="D439" s="62" t="s">
        <v>109</v>
      </c>
      <c r="E439" s="107"/>
      <c r="F439" s="107"/>
      <c r="G439" s="107">
        <v>84</v>
      </c>
      <c r="H439" s="107"/>
      <c r="I439" s="244">
        <v>0</v>
      </c>
      <c r="J439" s="252">
        <v>75</v>
      </c>
      <c r="K439" s="244">
        <v>0</v>
      </c>
      <c r="L439" s="244">
        <v>0</v>
      </c>
      <c r="M439" s="244">
        <v>0</v>
      </c>
      <c r="N439" s="334">
        <f t="shared" si="409"/>
        <v>0</v>
      </c>
      <c r="O439" s="244">
        <v>0</v>
      </c>
      <c r="P439" s="277"/>
    </row>
    <row r="440" spans="1:16" ht="18.75" customHeight="1" outlineLevel="2">
      <c r="A440" s="75"/>
      <c r="B440" s="43"/>
      <c r="C440" s="43">
        <v>5511</v>
      </c>
      <c r="D440" s="62" t="s">
        <v>249</v>
      </c>
      <c r="E440" s="107"/>
      <c r="F440" s="107"/>
      <c r="G440" s="107">
        <v>7206</v>
      </c>
      <c r="H440" s="107"/>
      <c r="I440" s="244">
        <v>8500</v>
      </c>
      <c r="J440" s="252">
        <v>3541.08</v>
      </c>
      <c r="K440" s="244">
        <v>7475</v>
      </c>
      <c r="L440" s="244">
        <v>3382.98</v>
      </c>
      <c r="M440" s="244">
        <v>3475</v>
      </c>
      <c r="N440" s="334">
        <f t="shared" si="409"/>
        <v>0</v>
      </c>
      <c r="O440" s="244">
        <v>3475</v>
      </c>
      <c r="P440" s="277">
        <f t="shared" si="343"/>
        <v>-0.53511705685618727</v>
      </c>
    </row>
    <row r="441" spans="1:16" s="222" customFormat="1" ht="15.75" customHeight="1" outlineLevel="2">
      <c r="A441" s="241"/>
      <c r="B441" s="230"/>
      <c r="C441" s="230">
        <v>5514</v>
      </c>
      <c r="D441" s="233" t="s">
        <v>111</v>
      </c>
      <c r="E441" s="247"/>
      <c r="F441" s="247"/>
      <c r="G441" s="247">
        <v>0</v>
      </c>
      <c r="H441" s="247">
        <v>0</v>
      </c>
      <c r="I441" s="244">
        <v>0</v>
      </c>
      <c r="J441" s="252">
        <v>99.6</v>
      </c>
      <c r="K441" s="268">
        <v>75</v>
      </c>
      <c r="L441" s="268">
        <v>230.4</v>
      </c>
      <c r="M441" s="268">
        <v>230</v>
      </c>
      <c r="N441" s="334">
        <f t="shared" si="409"/>
        <v>0</v>
      </c>
      <c r="O441" s="268">
        <v>230</v>
      </c>
      <c r="P441" s="277">
        <f t="shared" si="343"/>
        <v>2.0666666666666669</v>
      </c>
    </row>
    <row r="442" spans="1:16" ht="20.25" customHeight="1" outlineLevel="2">
      <c r="A442" s="75"/>
      <c r="B442" s="43"/>
      <c r="C442" s="43">
        <v>5515</v>
      </c>
      <c r="D442" s="62" t="s">
        <v>112</v>
      </c>
      <c r="E442" s="107"/>
      <c r="F442" s="107"/>
      <c r="G442" s="107">
        <v>143</v>
      </c>
      <c r="H442" s="107"/>
      <c r="I442" s="244">
        <v>900</v>
      </c>
      <c r="J442" s="252">
        <v>1209.81</v>
      </c>
      <c r="K442" s="244">
        <v>1900</v>
      </c>
      <c r="L442" s="244">
        <v>612.88</v>
      </c>
      <c r="M442" s="244">
        <v>1900</v>
      </c>
      <c r="N442" s="334">
        <f t="shared" si="409"/>
        <v>0</v>
      </c>
      <c r="O442" s="244">
        <v>1900</v>
      </c>
      <c r="P442" s="277">
        <f t="shared" si="343"/>
        <v>0</v>
      </c>
    </row>
    <row r="443" spans="1:16" ht="24" customHeight="1" outlineLevel="2">
      <c r="A443" s="75"/>
      <c r="B443" s="43"/>
      <c r="C443" s="43">
        <v>5521</v>
      </c>
      <c r="D443" s="62" t="s">
        <v>196</v>
      </c>
      <c r="E443" s="107"/>
      <c r="F443" s="107"/>
      <c r="G443" s="107">
        <v>14871</v>
      </c>
      <c r="H443" s="107"/>
      <c r="I443" s="244">
        <v>12000</v>
      </c>
      <c r="J443" s="252">
        <v>15081.1</v>
      </c>
      <c r="K443" s="244">
        <v>13000</v>
      </c>
      <c r="L443" s="244">
        <v>17646.919999999998</v>
      </c>
      <c r="M443" s="244">
        <v>17000</v>
      </c>
      <c r="N443" s="334">
        <f t="shared" si="409"/>
        <v>0</v>
      </c>
      <c r="O443" s="244">
        <v>17000</v>
      </c>
      <c r="P443" s="277">
        <f t="shared" si="343"/>
        <v>0.30769230769230771</v>
      </c>
    </row>
    <row r="444" spans="1:16" ht="46.8">
      <c r="A444" s="35" t="s">
        <v>31</v>
      </c>
      <c r="B444" s="36"/>
      <c r="C444" s="36"/>
      <c r="D444" s="36" t="s">
        <v>203</v>
      </c>
      <c r="E444" s="65">
        <f t="shared" ref="E444:J444" si="410">SUM(E445+E447)</f>
        <v>6600</v>
      </c>
      <c r="F444" s="65">
        <f t="shared" si="410"/>
        <v>5143</v>
      </c>
      <c r="G444" s="65">
        <f>SUM(G445+G447)</f>
        <v>6460</v>
      </c>
      <c r="H444" s="65">
        <f>H445+H447</f>
        <v>5327.58</v>
      </c>
      <c r="I444" s="235">
        <f t="shared" si="410"/>
        <v>7960</v>
      </c>
      <c r="J444" s="235">
        <f t="shared" si="410"/>
        <v>4645.3900000000003</v>
      </c>
      <c r="K444" s="235">
        <f t="shared" ref="K444:L444" si="411">SUM(K445+K447)</f>
        <v>7960</v>
      </c>
      <c r="L444" s="235">
        <f t="shared" si="411"/>
        <v>5009.34</v>
      </c>
      <c r="M444" s="235">
        <f t="shared" ref="M444" si="412">SUM(M445+M447)</f>
        <v>7960</v>
      </c>
      <c r="N444" s="339">
        <v>-7960</v>
      </c>
      <c r="O444" s="318" t="s">
        <v>491</v>
      </c>
      <c r="P444" s="277" t="e">
        <f t="shared" si="343"/>
        <v>#VALUE!</v>
      </c>
    </row>
    <row r="445" spans="1:16" ht="15.6">
      <c r="A445" s="75"/>
      <c r="B445" s="59">
        <v>41</v>
      </c>
      <c r="C445" s="59"/>
      <c r="D445" s="59" t="s">
        <v>204</v>
      </c>
      <c r="E445" s="67">
        <f t="shared" ref="E445:G445" si="413">SUM(E446)</f>
        <v>5300</v>
      </c>
      <c r="F445" s="134">
        <f t="shared" si="413"/>
        <v>4854</v>
      </c>
      <c r="G445" s="67">
        <f t="shared" si="413"/>
        <v>5460</v>
      </c>
      <c r="H445" s="134">
        <v>5260</v>
      </c>
      <c r="I445" s="67">
        <f>SUM(I446)</f>
        <v>5460</v>
      </c>
      <c r="J445" s="236">
        <f t="shared" ref="J445:M445" si="414">SUM(J446)</f>
        <v>4520</v>
      </c>
      <c r="K445" s="236">
        <f t="shared" si="414"/>
        <v>5460</v>
      </c>
      <c r="L445" s="236">
        <f t="shared" si="414"/>
        <v>4768</v>
      </c>
      <c r="M445" s="236">
        <f t="shared" si="414"/>
        <v>5460</v>
      </c>
      <c r="N445" s="334">
        <f>O445-M445</f>
        <v>-5460</v>
      </c>
      <c r="O445" s="236"/>
      <c r="P445" s="277">
        <f t="shared" ref="P445:P510" si="415">(O445-K445)/K445</f>
        <v>-1</v>
      </c>
    </row>
    <row r="446" spans="1:16" ht="15.6" outlineLevel="1">
      <c r="A446" s="75"/>
      <c r="B446" s="59"/>
      <c r="C446" s="43">
        <v>4134</v>
      </c>
      <c r="D446" s="43" t="s">
        <v>205</v>
      </c>
      <c r="E446" s="63">
        <v>5300</v>
      </c>
      <c r="F446" s="128">
        <v>4854</v>
      </c>
      <c r="G446" s="100">
        <v>5460</v>
      </c>
      <c r="H446" s="128"/>
      <c r="I446" s="100">
        <v>5460</v>
      </c>
      <c r="J446" s="252">
        <v>4520</v>
      </c>
      <c r="K446" s="244">
        <v>5460</v>
      </c>
      <c r="L446" s="244">
        <v>4768</v>
      </c>
      <c r="M446" s="244">
        <v>5460</v>
      </c>
      <c r="N446" s="344">
        <f t="shared" ref="N446:N448" si="416">O446-M446</f>
        <v>-5460</v>
      </c>
      <c r="O446" s="244"/>
      <c r="P446" s="277">
        <f t="shared" si="415"/>
        <v>-1</v>
      </c>
    </row>
    <row r="447" spans="1:16" ht="15.6">
      <c r="A447" s="74"/>
      <c r="B447" s="70">
        <v>55</v>
      </c>
      <c r="C447" s="70"/>
      <c r="D447" s="70" t="s">
        <v>6</v>
      </c>
      <c r="E447" s="71">
        <f t="shared" ref="E447:G447" si="417">SUM(E448:E448)</f>
        <v>1300</v>
      </c>
      <c r="F447" s="134">
        <f t="shared" si="417"/>
        <v>289</v>
      </c>
      <c r="G447" s="71">
        <f t="shared" si="417"/>
        <v>1000</v>
      </c>
      <c r="H447" s="134">
        <v>67.58</v>
      </c>
      <c r="I447" s="71">
        <f>SUM(I448)</f>
        <v>2500</v>
      </c>
      <c r="J447" s="236">
        <f t="shared" ref="J447:M447" si="418">SUM(J448)</f>
        <v>125.39</v>
      </c>
      <c r="K447" s="238">
        <f t="shared" si="418"/>
        <v>2500</v>
      </c>
      <c r="L447" s="238">
        <f t="shared" si="418"/>
        <v>241.34</v>
      </c>
      <c r="M447" s="238">
        <f t="shared" si="418"/>
        <v>2500</v>
      </c>
      <c r="N447" s="334">
        <f t="shared" si="416"/>
        <v>-2500</v>
      </c>
      <c r="O447" s="238"/>
      <c r="P447" s="277">
        <f t="shared" si="415"/>
        <v>-1</v>
      </c>
    </row>
    <row r="448" spans="1:16" ht="15.6" outlineLevel="1">
      <c r="A448" s="74"/>
      <c r="B448" s="70"/>
      <c r="C448" s="40">
        <v>5524</v>
      </c>
      <c r="D448" s="40" t="s">
        <v>206</v>
      </c>
      <c r="E448" s="21">
        <v>1300</v>
      </c>
      <c r="F448" s="128">
        <v>289</v>
      </c>
      <c r="G448" s="100">
        <v>1000</v>
      </c>
      <c r="H448" s="128"/>
      <c r="I448" s="100">
        <v>2500</v>
      </c>
      <c r="J448" s="252">
        <v>125.39</v>
      </c>
      <c r="K448" s="244">
        <v>2500</v>
      </c>
      <c r="L448" s="244">
        <v>241.34</v>
      </c>
      <c r="M448" s="244">
        <v>2500</v>
      </c>
      <c r="N448" s="344">
        <f t="shared" si="416"/>
        <v>-2500</v>
      </c>
      <c r="O448" s="244"/>
      <c r="P448" s="277">
        <f t="shared" si="415"/>
        <v>-1</v>
      </c>
    </row>
    <row r="449" spans="1:17" ht="15.6">
      <c r="A449" s="31"/>
      <c r="B449" s="32" t="s">
        <v>32</v>
      </c>
      <c r="C449" s="32"/>
      <c r="D449" s="33" t="s">
        <v>207</v>
      </c>
      <c r="E449" s="55">
        <f>SUM(E450+E453+E458+E474+E485+E489+E503)</f>
        <v>220212</v>
      </c>
      <c r="F449" s="55">
        <f>SUM(F450+F453+F458+F474+F485+F489+F503)</f>
        <v>218570</v>
      </c>
      <c r="G449" s="55">
        <f>SUM(G450+G453+G458+G474+G485+G489+G499+G503+G508)</f>
        <v>228771</v>
      </c>
      <c r="H449" s="55">
        <f>SUM(H450+H453+H458+H474+H485+H489+H503)</f>
        <v>215258.38</v>
      </c>
      <c r="I449" s="231">
        <f>SUM(I450+I453+I458+I474+I485+I489+I499+I503+I508)</f>
        <v>95202</v>
      </c>
      <c r="J449" s="231">
        <f>SUM(J450+J453+J458+J474+J485+J489+J499+J503+J508)</f>
        <v>98679.98</v>
      </c>
      <c r="K449" s="231">
        <f>SUM(K450+K453+K474+K485+K489+K499+K503+K508)</f>
        <v>105773</v>
      </c>
      <c r="L449" s="231">
        <f t="shared" ref="L449:O449" si="419">SUM(L450+L453+L474+L485+L489+L499+L503+L508)</f>
        <v>113717.65999999999</v>
      </c>
      <c r="M449" s="231">
        <f t="shared" ref="M449" si="420">SUM(M450+M453+M474+M485+M489+M499+M503+M508)</f>
        <v>121406</v>
      </c>
      <c r="N449" s="343">
        <f t="shared" ref="N449:N454" si="421">O449-M449</f>
        <v>854</v>
      </c>
      <c r="O449" s="231">
        <f t="shared" si="419"/>
        <v>122260</v>
      </c>
      <c r="P449" s="277">
        <f t="shared" si="415"/>
        <v>0.15587153621434582</v>
      </c>
    </row>
    <row r="450" spans="1:17" ht="15.6">
      <c r="A450" s="56" t="s">
        <v>59</v>
      </c>
      <c r="B450" s="57"/>
      <c r="C450" s="57"/>
      <c r="D450" s="37" t="s">
        <v>208</v>
      </c>
      <c r="E450" s="38">
        <f t="shared" ref="E450:O451" si="422">SUM(E451)</f>
        <v>6730</v>
      </c>
      <c r="F450" s="38">
        <f t="shared" si="422"/>
        <v>6535</v>
      </c>
      <c r="G450" s="38">
        <f t="shared" si="422"/>
        <v>6730</v>
      </c>
      <c r="H450" s="38">
        <f>H451</f>
        <v>5944</v>
      </c>
      <c r="I450" s="227">
        <f t="shared" si="422"/>
        <v>8850</v>
      </c>
      <c r="J450" s="227">
        <f t="shared" si="422"/>
        <v>8411.0400000000009</v>
      </c>
      <c r="K450" s="227">
        <f t="shared" si="422"/>
        <v>8700</v>
      </c>
      <c r="L450" s="227">
        <f t="shared" si="422"/>
        <v>10764.86</v>
      </c>
      <c r="M450" s="227">
        <f t="shared" si="422"/>
        <v>12000</v>
      </c>
      <c r="N450" s="339">
        <f t="shared" si="421"/>
        <v>0</v>
      </c>
      <c r="O450" s="227">
        <f t="shared" si="422"/>
        <v>12000</v>
      </c>
      <c r="P450" s="277">
        <f t="shared" si="415"/>
        <v>0.37931034482758619</v>
      </c>
    </row>
    <row r="451" spans="1:17" ht="15.6">
      <c r="A451" s="9"/>
      <c r="B451" s="39">
        <v>55</v>
      </c>
      <c r="C451" s="39"/>
      <c r="D451" s="39" t="s">
        <v>6</v>
      </c>
      <c r="E451" s="71">
        <f t="shared" si="422"/>
        <v>6730</v>
      </c>
      <c r="F451" s="134">
        <f t="shared" si="422"/>
        <v>6535</v>
      </c>
      <c r="G451" s="71">
        <f t="shared" si="422"/>
        <v>6730</v>
      </c>
      <c r="H451" s="134">
        <v>5944</v>
      </c>
      <c r="I451" s="71">
        <f>SUM(I452)</f>
        <v>8850</v>
      </c>
      <c r="J451" s="236">
        <f t="shared" ref="J451:O451" si="423">SUM(J452)</f>
        <v>8411.0400000000009</v>
      </c>
      <c r="K451" s="238">
        <f t="shared" si="423"/>
        <v>8700</v>
      </c>
      <c r="L451" s="238">
        <f t="shared" si="423"/>
        <v>10764.86</v>
      </c>
      <c r="M451" s="238">
        <f t="shared" si="423"/>
        <v>12000</v>
      </c>
      <c r="N451" s="340">
        <f t="shared" si="421"/>
        <v>0</v>
      </c>
      <c r="O451" s="238">
        <f t="shared" si="423"/>
        <v>12000</v>
      </c>
      <c r="P451" s="277">
        <f t="shared" si="415"/>
        <v>0.37931034482758619</v>
      </c>
    </row>
    <row r="452" spans="1:17" ht="15.6" outlineLevel="1">
      <c r="A452" s="74"/>
      <c r="B452" s="70"/>
      <c r="C452" s="40">
        <v>5526</v>
      </c>
      <c r="D452" s="40" t="s">
        <v>209</v>
      </c>
      <c r="E452" s="21">
        <v>6730</v>
      </c>
      <c r="F452" s="128">
        <v>6535</v>
      </c>
      <c r="G452" s="100">
        <v>6730</v>
      </c>
      <c r="H452" s="128"/>
      <c r="I452" s="100">
        <v>8850</v>
      </c>
      <c r="J452" s="252">
        <v>8411.0400000000009</v>
      </c>
      <c r="K452" s="244">
        <v>8700</v>
      </c>
      <c r="L452" s="244">
        <v>10764.86</v>
      </c>
      <c r="M452" s="244">
        <v>12000</v>
      </c>
      <c r="N452" s="340">
        <f t="shared" si="421"/>
        <v>0</v>
      </c>
      <c r="O452" s="244">
        <v>12000</v>
      </c>
      <c r="P452" s="277">
        <f t="shared" si="415"/>
        <v>0.37931034482758619</v>
      </c>
      <c r="Q452" s="305"/>
    </row>
    <row r="453" spans="1:17" ht="15.6">
      <c r="A453" s="56" t="s">
        <v>60</v>
      </c>
      <c r="B453" s="57"/>
      <c r="C453" s="57"/>
      <c r="D453" s="37" t="s">
        <v>210</v>
      </c>
      <c r="E453" s="38">
        <f t="shared" ref="E453:O453" si="424">SUM(E454)</f>
        <v>12322</v>
      </c>
      <c r="F453" s="38">
        <f t="shared" si="424"/>
        <v>11926</v>
      </c>
      <c r="G453" s="38">
        <f t="shared" si="424"/>
        <v>14802</v>
      </c>
      <c r="H453" s="38">
        <f>H454</f>
        <v>10341.35</v>
      </c>
      <c r="I453" s="227">
        <f t="shared" si="424"/>
        <v>10706</v>
      </c>
      <c r="J453" s="227">
        <f t="shared" si="424"/>
        <v>10553.12</v>
      </c>
      <c r="K453" s="227">
        <f t="shared" si="424"/>
        <v>10045</v>
      </c>
      <c r="L453" s="227">
        <f t="shared" si="424"/>
        <v>8720.85</v>
      </c>
      <c r="M453" s="227">
        <f t="shared" si="424"/>
        <v>10045</v>
      </c>
      <c r="N453" s="339">
        <f t="shared" si="421"/>
        <v>0</v>
      </c>
      <c r="O453" s="227">
        <f t="shared" si="424"/>
        <v>10045</v>
      </c>
      <c r="P453" s="277">
        <f t="shared" si="415"/>
        <v>0</v>
      </c>
    </row>
    <row r="454" spans="1:17" ht="15.6">
      <c r="A454" s="9"/>
      <c r="B454" s="39">
        <v>41</v>
      </c>
      <c r="C454" s="39"/>
      <c r="D454" s="72" t="s">
        <v>204</v>
      </c>
      <c r="E454" s="8">
        <f t="shared" ref="E454:F454" si="425">SUM(E455:E457)</f>
        <v>12322</v>
      </c>
      <c r="F454" s="129">
        <f t="shared" si="425"/>
        <v>11926</v>
      </c>
      <c r="G454" s="8">
        <f>SUM(G455:G457)</f>
        <v>14802</v>
      </c>
      <c r="H454" s="129">
        <v>10341.35</v>
      </c>
      <c r="I454" s="8">
        <f>SUM(I455:I457)</f>
        <v>10706</v>
      </c>
      <c r="J454" s="232">
        <f t="shared" ref="J454" si="426">SUM(J455:J457)</f>
        <v>10553.12</v>
      </c>
      <c r="K454" s="223">
        <f t="shared" ref="K454:O454" si="427">SUM(K455:K457)</f>
        <v>10045</v>
      </c>
      <c r="L454" s="223">
        <f t="shared" si="427"/>
        <v>8720.85</v>
      </c>
      <c r="M454" s="223">
        <f t="shared" ref="M454" si="428">SUM(M455:M457)</f>
        <v>10045</v>
      </c>
      <c r="N454" s="340">
        <f t="shared" si="421"/>
        <v>0</v>
      </c>
      <c r="O454" s="223">
        <f t="shared" si="427"/>
        <v>10045</v>
      </c>
      <c r="P454" s="277">
        <f t="shared" si="415"/>
        <v>0</v>
      </c>
    </row>
    <row r="455" spans="1:17" ht="15.6" outlineLevel="1">
      <c r="A455" s="9"/>
      <c r="B455" s="39"/>
      <c r="C455" s="40">
        <v>4133</v>
      </c>
      <c r="D455" s="73" t="s">
        <v>211</v>
      </c>
      <c r="E455" s="21">
        <v>2760</v>
      </c>
      <c r="F455" s="128"/>
      <c r="G455" s="100">
        <v>3000</v>
      </c>
      <c r="H455" s="128"/>
      <c r="I455" s="100"/>
      <c r="J455" s="252"/>
      <c r="K455" s="244"/>
      <c r="L455" s="244"/>
      <c r="M455" s="244"/>
      <c r="N455" s="340">
        <f t="shared" ref="N455:N457" si="429">O455-M455</f>
        <v>0</v>
      </c>
      <c r="O455" s="244"/>
      <c r="P455" s="277"/>
    </row>
    <row r="456" spans="1:17" ht="15.6" outlineLevel="1">
      <c r="A456" s="9"/>
      <c r="B456" s="39"/>
      <c r="C456" s="40">
        <v>4133</v>
      </c>
      <c r="D456" s="40" t="s">
        <v>212</v>
      </c>
      <c r="E456" s="21">
        <v>6260</v>
      </c>
      <c r="F456" s="128">
        <v>9194</v>
      </c>
      <c r="G456" s="100">
        <v>8500</v>
      </c>
      <c r="H456" s="128"/>
      <c r="I456" s="100">
        <v>9300</v>
      </c>
      <c r="J456" s="252">
        <v>9158.8700000000008</v>
      </c>
      <c r="K456" s="244">
        <v>8500</v>
      </c>
      <c r="L456" s="244">
        <v>7188</v>
      </c>
      <c r="M456" s="244">
        <v>8500</v>
      </c>
      <c r="N456" s="340">
        <f t="shared" si="429"/>
        <v>0</v>
      </c>
      <c r="O456" s="244">
        <v>8500</v>
      </c>
      <c r="P456" s="277">
        <f t="shared" si="415"/>
        <v>0</v>
      </c>
    </row>
    <row r="457" spans="1:17" ht="18.75" customHeight="1" outlineLevel="1">
      <c r="A457" s="9"/>
      <c r="B457" s="39"/>
      <c r="C457" s="40">
        <v>4137</v>
      </c>
      <c r="D457" s="40" t="s">
        <v>213</v>
      </c>
      <c r="E457" s="21">
        <v>3302</v>
      </c>
      <c r="F457" s="128">
        <v>2732</v>
      </c>
      <c r="G457" s="100">
        <v>3302</v>
      </c>
      <c r="H457" s="128"/>
      <c r="I457" s="100">
        <v>1406</v>
      </c>
      <c r="J457" s="252">
        <v>1394.25</v>
      </c>
      <c r="K457" s="244">
        <v>1545</v>
      </c>
      <c r="L457" s="244">
        <v>1532.85</v>
      </c>
      <c r="M457" s="244">
        <v>1545</v>
      </c>
      <c r="N457" s="340">
        <f t="shared" si="429"/>
        <v>0</v>
      </c>
      <c r="O457" s="244">
        <v>1545</v>
      </c>
      <c r="P457" s="277">
        <f t="shared" si="415"/>
        <v>0</v>
      </c>
    </row>
    <row r="458" spans="1:17" ht="23.25" hidden="1" customHeight="1">
      <c r="A458" s="211" t="s">
        <v>61</v>
      </c>
      <c r="B458" s="212"/>
      <c r="C458" s="212"/>
      <c r="D458" s="213" t="s">
        <v>214</v>
      </c>
      <c r="E458" s="214">
        <f>SUM(E460+E463)</f>
        <v>135120</v>
      </c>
      <c r="F458" s="214">
        <f>SUM(F460+F463)</f>
        <v>136460</v>
      </c>
      <c r="G458" s="214">
        <f>SUM(G460+G463)</f>
        <v>140982</v>
      </c>
      <c r="H458" s="214">
        <f>H460+H463</f>
        <v>137918.25</v>
      </c>
      <c r="I458" s="214">
        <v>0</v>
      </c>
      <c r="J458" s="285">
        <v>0</v>
      </c>
      <c r="K458" s="214">
        <v>0</v>
      </c>
      <c r="L458" s="214"/>
      <c r="M458" s="214"/>
      <c r="N458" s="347"/>
      <c r="O458" s="214"/>
      <c r="P458" s="277" t="e">
        <f t="shared" si="415"/>
        <v>#DIV/0!</v>
      </c>
    </row>
    <row r="459" spans="1:17" ht="18.75" hidden="1" customHeight="1">
      <c r="A459" s="75"/>
      <c r="B459" s="59">
        <v>45</v>
      </c>
      <c r="C459" s="59">
        <v>4500</v>
      </c>
      <c r="D459" s="172" t="s">
        <v>286</v>
      </c>
      <c r="E459" s="67"/>
      <c r="F459" s="67"/>
      <c r="G459" s="67"/>
      <c r="H459" s="67"/>
      <c r="I459" s="260">
        <v>0</v>
      </c>
      <c r="J459" s="280">
        <v>0</v>
      </c>
      <c r="K459" s="260">
        <v>0</v>
      </c>
      <c r="L459" s="260"/>
      <c r="M459" s="260"/>
      <c r="N459" s="331"/>
      <c r="O459" s="260"/>
      <c r="P459" s="277" t="e">
        <f t="shared" si="415"/>
        <v>#DIV/0!</v>
      </c>
    </row>
    <row r="460" spans="1:17" ht="21.75" hidden="1" customHeight="1">
      <c r="A460" s="74"/>
      <c r="B460" s="70">
        <v>50</v>
      </c>
      <c r="C460" s="40"/>
      <c r="D460" s="70" t="s">
        <v>215</v>
      </c>
      <c r="E460" s="71">
        <f t="shared" ref="E460:F460" si="430">SUM(E461:E462)</f>
        <v>76693</v>
      </c>
      <c r="F460" s="134">
        <f t="shared" si="430"/>
        <v>76365</v>
      </c>
      <c r="G460" s="71">
        <f>SUM(G461:G462)</f>
        <v>81786</v>
      </c>
      <c r="H460" s="134">
        <v>82685</v>
      </c>
      <c r="I460" s="260">
        <v>0</v>
      </c>
      <c r="J460" s="280">
        <v>0</v>
      </c>
      <c r="K460" s="260">
        <v>0</v>
      </c>
      <c r="L460" s="260"/>
      <c r="M460" s="260"/>
      <c r="N460" s="331"/>
      <c r="O460" s="260"/>
      <c r="P460" s="277" t="e">
        <f t="shared" si="415"/>
        <v>#DIV/0!</v>
      </c>
    </row>
    <row r="461" spans="1:17" ht="13.5" hidden="1" customHeight="1" outlineLevel="1">
      <c r="A461" s="74"/>
      <c r="B461" s="70"/>
      <c r="C461" s="40">
        <v>5002</v>
      </c>
      <c r="D461" s="40" t="s">
        <v>121</v>
      </c>
      <c r="E461" s="21">
        <v>57102</v>
      </c>
      <c r="F461" s="128">
        <v>56701</v>
      </c>
      <c r="G461" s="100">
        <v>61073</v>
      </c>
      <c r="H461" s="128"/>
      <c r="I461" s="260">
        <v>0</v>
      </c>
      <c r="J461" s="280">
        <v>0</v>
      </c>
      <c r="K461" s="260">
        <v>0</v>
      </c>
      <c r="L461" s="260"/>
      <c r="M461" s="260"/>
      <c r="N461" s="331"/>
      <c r="O461" s="260"/>
      <c r="P461" s="277" t="e">
        <f t="shared" si="415"/>
        <v>#DIV/0!</v>
      </c>
    </row>
    <row r="462" spans="1:17" ht="16.5" hidden="1" customHeight="1" outlineLevel="1">
      <c r="A462" s="74"/>
      <c r="B462" s="70"/>
      <c r="C462" s="40">
        <v>506</v>
      </c>
      <c r="D462" s="40" t="s">
        <v>101</v>
      </c>
      <c r="E462" s="21">
        <v>19591</v>
      </c>
      <c r="F462" s="128">
        <v>19664</v>
      </c>
      <c r="G462" s="100">
        <v>20713</v>
      </c>
      <c r="H462" s="128"/>
      <c r="I462" s="260">
        <v>0</v>
      </c>
      <c r="J462" s="280">
        <v>0</v>
      </c>
      <c r="K462" s="260">
        <v>0</v>
      </c>
      <c r="L462" s="260"/>
      <c r="M462" s="260"/>
      <c r="N462" s="331"/>
      <c r="O462" s="260"/>
      <c r="P462" s="277" t="e">
        <f t="shared" si="415"/>
        <v>#DIV/0!</v>
      </c>
    </row>
    <row r="463" spans="1:17" ht="3.75" hidden="1" customHeight="1">
      <c r="A463" s="74"/>
      <c r="B463" s="70">
        <v>55</v>
      </c>
      <c r="C463" s="40"/>
      <c r="D463" s="70" t="s">
        <v>6</v>
      </c>
      <c r="E463" s="71">
        <f t="shared" ref="E463:F463" si="431">SUM(E464:E473)</f>
        <v>58427</v>
      </c>
      <c r="F463" s="134">
        <f t="shared" si="431"/>
        <v>60095</v>
      </c>
      <c r="G463" s="71">
        <f>SUM(G464:G473)</f>
        <v>59196</v>
      </c>
      <c r="H463" s="134">
        <v>55233.25</v>
      </c>
      <c r="I463" s="260">
        <v>0</v>
      </c>
      <c r="J463" s="280">
        <v>0</v>
      </c>
      <c r="K463" s="260">
        <v>0</v>
      </c>
      <c r="L463" s="260"/>
      <c r="M463" s="260"/>
      <c r="N463" s="331"/>
      <c r="O463" s="260"/>
      <c r="P463" s="277" t="e">
        <f t="shared" si="415"/>
        <v>#DIV/0!</v>
      </c>
    </row>
    <row r="464" spans="1:17" ht="15.6" hidden="1" outlineLevel="1">
      <c r="A464" s="74"/>
      <c r="B464" s="70"/>
      <c r="C464" s="40">
        <v>5500</v>
      </c>
      <c r="D464" s="40" t="s">
        <v>102</v>
      </c>
      <c r="E464" s="21">
        <v>2035</v>
      </c>
      <c r="F464" s="128">
        <v>3817</v>
      </c>
      <c r="G464" s="100">
        <v>2648</v>
      </c>
      <c r="H464" s="128"/>
      <c r="I464" s="260">
        <v>0</v>
      </c>
      <c r="J464" s="280">
        <v>0</v>
      </c>
      <c r="K464" s="260">
        <v>0</v>
      </c>
      <c r="L464" s="260"/>
      <c r="M464" s="260"/>
      <c r="N464" s="331"/>
      <c r="O464" s="260"/>
      <c r="P464" s="277" t="e">
        <f t="shared" si="415"/>
        <v>#DIV/0!</v>
      </c>
    </row>
    <row r="465" spans="1:16" ht="15.6" hidden="1" outlineLevel="1">
      <c r="A465" s="74"/>
      <c r="B465" s="70"/>
      <c r="C465" s="40">
        <v>5503</v>
      </c>
      <c r="D465" s="40" t="s">
        <v>108</v>
      </c>
      <c r="E465" s="21">
        <v>64</v>
      </c>
      <c r="F465" s="128">
        <v>59</v>
      </c>
      <c r="G465" s="99">
        <v>78</v>
      </c>
      <c r="H465" s="128"/>
      <c r="I465" s="260">
        <v>0</v>
      </c>
      <c r="J465" s="280">
        <v>0</v>
      </c>
      <c r="K465" s="260">
        <v>0</v>
      </c>
      <c r="L465" s="260"/>
      <c r="M465" s="260"/>
      <c r="N465" s="331"/>
      <c r="O465" s="260"/>
      <c r="P465" s="277" t="e">
        <f t="shared" si="415"/>
        <v>#DIV/0!</v>
      </c>
    </row>
    <row r="466" spans="1:16" ht="15.6" hidden="1" outlineLevel="1">
      <c r="A466" s="74"/>
      <c r="B466" s="70"/>
      <c r="C466" s="40">
        <v>5504</v>
      </c>
      <c r="D466" s="40" t="s">
        <v>109</v>
      </c>
      <c r="E466" s="21">
        <v>445</v>
      </c>
      <c r="F466" s="128">
        <v>442</v>
      </c>
      <c r="G466" s="99">
        <v>400</v>
      </c>
      <c r="H466" s="128"/>
      <c r="I466" s="260">
        <v>0</v>
      </c>
      <c r="J466" s="280">
        <v>0</v>
      </c>
      <c r="K466" s="260">
        <v>0</v>
      </c>
      <c r="L466" s="260"/>
      <c r="M466" s="260"/>
      <c r="N466" s="331"/>
      <c r="O466" s="260"/>
      <c r="P466" s="277" t="e">
        <f t="shared" si="415"/>
        <v>#DIV/0!</v>
      </c>
    </row>
    <row r="467" spans="1:16" ht="15.6" hidden="1" outlineLevel="1">
      <c r="A467" s="74"/>
      <c r="B467" s="70"/>
      <c r="C467" s="40">
        <v>5511</v>
      </c>
      <c r="D467" s="40" t="s">
        <v>216</v>
      </c>
      <c r="E467" s="21">
        <v>17115</v>
      </c>
      <c r="F467" s="128">
        <v>18116</v>
      </c>
      <c r="G467" s="100">
        <v>16118</v>
      </c>
      <c r="H467" s="128"/>
      <c r="I467" s="260">
        <v>0</v>
      </c>
      <c r="J467" s="280">
        <v>0</v>
      </c>
      <c r="K467" s="260">
        <v>0</v>
      </c>
      <c r="L467" s="260"/>
      <c r="M467" s="260"/>
      <c r="N467" s="331"/>
      <c r="O467" s="260"/>
      <c r="P467" s="277" t="e">
        <f t="shared" si="415"/>
        <v>#DIV/0!</v>
      </c>
    </row>
    <row r="468" spans="1:16" ht="15.6" hidden="1" outlineLevel="1">
      <c r="A468" s="74"/>
      <c r="B468" s="70"/>
      <c r="C468" s="40">
        <v>55113</v>
      </c>
      <c r="D468" s="40" t="s">
        <v>217</v>
      </c>
      <c r="E468" s="21">
        <v>3146</v>
      </c>
      <c r="F468" s="128">
        <v>2087</v>
      </c>
      <c r="G468" s="100">
        <v>3310</v>
      </c>
      <c r="H468" s="128"/>
      <c r="I468" s="260">
        <v>0</v>
      </c>
      <c r="J468" s="280">
        <v>0</v>
      </c>
      <c r="K468" s="260">
        <v>0</v>
      </c>
      <c r="L468" s="260"/>
      <c r="M468" s="260"/>
      <c r="N468" s="331"/>
      <c r="O468" s="260"/>
      <c r="P468" s="277" t="e">
        <f t="shared" si="415"/>
        <v>#DIV/0!</v>
      </c>
    </row>
    <row r="469" spans="1:16" ht="15.6" hidden="1" outlineLevel="1">
      <c r="A469" s="74"/>
      <c r="B469" s="70"/>
      <c r="C469" s="40">
        <v>5513</v>
      </c>
      <c r="D469" s="40" t="s">
        <v>110</v>
      </c>
      <c r="E469" s="21">
        <v>1360</v>
      </c>
      <c r="F469" s="128">
        <v>1433</v>
      </c>
      <c r="G469" s="100">
        <v>1360</v>
      </c>
      <c r="H469" s="128"/>
      <c r="I469" s="260">
        <v>0</v>
      </c>
      <c r="J469" s="280">
        <v>0</v>
      </c>
      <c r="K469" s="260">
        <v>0</v>
      </c>
      <c r="L469" s="260"/>
      <c r="M469" s="260"/>
      <c r="N469" s="331"/>
      <c r="O469" s="260"/>
      <c r="P469" s="277" t="e">
        <f t="shared" si="415"/>
        <v>#DIV/0!</v>
      </c>
    </row>
    <row r="470" spans="1:16" ht="15.6" hidden="1" outlineLevel="1">
      <c r="A470" s="74"/>
      <c r="B470" s="70"/>
      <c r="C470" s="40">
        <v>5514</v>
      </c>
      <c r="D470" s="40" t="s">
        <v>111</v>
      </c>
      <c r="E470" s="21">
        <v>238</v>
      </c>
      <c r="F470" s="128">
        <v>298</v>
      </c>
      <c r="G470" s="99">
        <v>738</v>
      </c>
      <c r="H470" s="128"/>
      <c r="I470" s="260">
        <v>0</v>
      </c>
      <c r="J470" s="280">
        <v>0</v>
      </c>
      <c r="K470" s="260">
        <v>0</v>
      </c>
      <c r="L470" s="260"/>
      <c r="M470" s="260"/>
      <c r="N470" s="331"/>
      <c r="O470" s="260"/>
      <c r="P470" s="277" t="e">
        <f t="shared" si="415"/>
        <v>#DIV/0!</v>
      </c>
    </row>
    <row r="471" spans="1:16" ht="15.6" hidden="1" outlineLevel="1">
      <c r="A471" s="74"/>
      <c r="B471" s="70"/>
      <c r="C471" s="40">
        <v>5515</v>
      </c>
      <c r="D471" s="40" t="s">
        <v>157</v>
      </c>
      <c r="E471" s="21">
        <v>624</v>
      </c>
      <c r="F471" s="128">
        <v>767</v>
      </c>
      <c r="G471" s="99">
        <v>944</v>
      </c>
      <c r="H471" s="128"/>
      <c r="I471" s="260">
        <v>0</v>
      </c>
      <c r="J471" s="280">
        <v>0</v>
      </c>
      <c r="K471" s="260">
        <v>0</v>
      </c>
      <c r="L471" s="260"/>
      <c r="M471" s="260"/>
      <c r="N471" s="331"/>
      <c r="O471" s="260"/>
      <c r="P471" s="277" t="e">
        <f t="shared" si="415"/>
        <v>#DIV/0!</v>
      </c>
    </row>
    <row r="472" spans="1:16" ht="15.6" hidden="1" outlineLevel="1">
      <c r="A472" s="74"/>
      <c r="B472" s="70"/>
      <c r="C472" s="40">
        <v>5521</v>
      </c>
      <c r="D472" s="40" t="s">
        <v>196</v>
      </c>
      <c r="E472" s="21">
        <v>17900</v>
      </c>
      <c r="F472" s="128">
        <v>17570</v>
      </c>
      <c r="G472" s="100">
        <v>18100</v>
      </c>
      <c r="H472" s="128"/>
      <c r="I472" s="260">
        <v>0</v>
      </c>
      <c r="J472" s="280">
        <v>0</v>
      </c>
      <c r="K472" s="260">
        <v>0</v>
      </c>
      <c r="L472" s="260"/>
      <c r="M472" s="260"/>
      <c r="N472" s="331"/>
      <c r="O472" s="260"/>
      <c r="P472" s="277" t="e">
        <f t="shared" si="415"/>
        <v>#DIV/0!</v>
      </c>
    </row>
    <row r="473" spans="1:16" ht="15.6" hidden="1" outlineLevel="1">
      <c r="A473" s="74"/>
      <c r="B473" s="70"/>
      <c r="C473" s="40">
        <v>5522</v>
      </c>
      <c r="D473" s="40" t="s">
        <v>218</v>
      </c>
      <c r="E473" s="21">
        <v>15500</v>
      </c>
      <c r="F473" s="128">
        <v>15506</v>
      </c>
      <c r="G473" s="100">
        <v>15500</v>
      </c>
      <c r="H473" s="128"/>
      <c r="I473" s="260">
        <v>0</v>
      </c>
      <c r="J473" s="280">
        <v>0</v>
      </c>
      <c r="K473" s="260">
        <v>0</v>
      </c>
      <c r="L473" s="260"/>
      <c r="M473" s="260"/>
      <c r="N473" s="331"/>
      <c r="O473" s="260"/>
      <c r="P473" s="277" t="e">
        <f t="shared" si="415"/>
        <v>#DIV/0!</v>
      </c>
    </row>
    <row r="474" spans="1:16" ht="15.6" collapsed="1">
      <c r="A474" s="56" t="s">
        <v>62</v>
      </c>
      <c r="B474" s="46"/>
      <c r="C474" s="45"/>
      <c r="D474" s="46" t="s">
        <v>219</v>
      </c>
      <c r="E474" s="65">
        <f>SUM(E475+E479)</f>
        <v>14419</v>
      </c>
      <c r="F474" s="65">
        <f>SUM(F475+F479)</f>
        <v>15336</v>
      </c>
      <c r="G474" s="65">
        <f>SUM(G475+G479)</f>
        <v>18580</v>
      </c>
      <c r="H474" s="65">
        <f>H475+H479</f>
        <v>17554.330000000002</v>
      </c>
      <c r="I474" s="235">
        <f>SUM(I475+I479)</f>
        <v>34040</v>
      </c>
      <c r="J474" s="235">
        <f>SUM(J475+J479)</f>
        <v>38605.119999999995</v>
      </c>
      <c r="K474" s="235">
        <f>SUM(K475+K479)</f>
        <v>44299</v>
      </c>
      <c r="L474" s="235">
        <f t="shared" ref="L474" si="432">SUM(L475+L479)</f>
        <v>48887.31</v>
      </c>
      <c r="M474" s="235">
        <f>SUM(M475+M479)</f>
        <v>60368</v>
      </c>
      <c r="N474" s="339">
        <f>O474-M474</f>
        <v>0</v>
      </c>
      <c r="O474" s="235">
        <f>SUM(O475+O479)</f>
        <v>60368</v>
      </c>
      <c r="P474" s="277">
        <f t="shared" si="415"/>
        <v>0.36273956522720602</v>
      </c>
    </row>
    <row r="475" spans="1:16" ht="15.6">
      <c r="A475" s="74"/>
      <c r="B475" s="70">
        <v>50</v>
      </c>
      <c r="C475" s="40"/>
      <c r="D475" s="70" t="s">
        <v>215</v>
      </c>
      <c r="E475" s="71">
        <f>SUM(E476:E478)</f>
        <v>9516</v>
      </c>
      <c r="F475" s="134">
        <f>SUM(F476:F478)</f>
        <v>9667</v>
      </c>
      <c r="G475" s="71">
        <f>SUM(G476:G478)</f>
        <v>9902</v>
      </c>
      <c r="H475" s="134">
        <v>9887.33</v>
      </c>
      <c r="I475" s="71">
        <f>SUM(I476:I478)</f>
        <v>10897</v>
      </c>
      <c r="J475" s="236">
        <f>SUM(J476:J478)</f>
        <v>10987.2</v>
      </c>
      <c r="K475" s="238">
        <f>SUM(K476:K478)</f>
        <v>11227</v>
      </c>
      <c r="L475" s="238">
        <f t="shared" ref="L475:O475" si="433">SUM(L476:L478)</f>
        <v>11935.29</v>
      </c>
      <c r="M475" s="238">
        <f t="shared" ref="M475" si="434">SUM(M476:M478)</f>
        <v>18723</v>
      </c>
      <c r="N475" s="340">
        <f>O475-M475</f>
        <v>0</v>
      </c>
      <c r="O475" s="238">
        <f t="shared" si="433"/>
        <v>18723</v>
      </c>
      <c r="P475" s="277">
        <f t="shared" si="415"/>
        <v>0.66767613788189184</v>
      </c>
    </row>
    <row r="476" spans="1:16" ht="15.6" outlineLevel="1">
      <c r="A476" s="74"/>
      <c r="B476" s="70"/>
      <c r="C476" s="40">
        <v>5002</v>
      </c>
      <c r="D476" s="40" t="s">
        <v>121</v>
      </c>
      <c r="E476" s="21">
        <v>6928</v>
      </c>
      <c r="F476" s="128">
        <v>7024</v>
      </c>
      <c r="G476" s="100">
        <v>7405</v>
      </c>
      <c r="H476" s="128"/>
      <c r="I476" s="244">
        <v>8099</v>
      </c>
      <c r="J476" s="252">
        <v>8216.5400000000009</v>
      </c>
      <c r="K476" s="244">
        <v>8406</v>
      </c>
      <c r="L476" s="244">
        <v>8558.81</v>
      </c>
      <c r="M476" s="244">
        <v>13993</v>
      </c>
      <c r="N476" s="340">
        <f t="shared" ref="N476:N480" si="435">O476-M476</f>
        <v>0</v>
      </c>
      <c r="O476" s="244">
        <v>13993</v>
      </c>
      <c r="P476" s="277">
        <f t="shared" si="415"/>
        <v>0.66464430168926958</v>
      </c>
    </row>
    <row r="477" spans="1:16" s="222" customFormat="1" ht="15.6" outlineLevel="1">
      <c r="A477" s="240"/>
      <c r="B477" s="237"/>
      <c r="C477" s="229">
        <v>5005</v>
      </c>
      <c r="D477" s="229" t="s">
        <v>461</v>
      </c>
      <c r="E477" s="225"/>
      <c r="F477" s="254"/>
      <c r="G477" s="244"/>
      <c r="H477" s="254"/>
      <c r="I477" s="244"/>
      <c r="J477" s="252"/>
      <c r="K477" s="244">
        <v>0</v>
      </c>
      <c r="L477" s="244">
        <v>424.36</v>
      </c>
      <c r="M477" s="244"/>
      <c r="N477" s="340">
        <f t="shared" si="435"/>
        <v>0</v>
      </c>
      <c r="O477" s="244"/>
      <c r="P477" s="277"/>
    </row>
    <row r="478" spans="1:16" ht="15.6" outlineLevel="1">
      <c r="A478" s="74"/>
      <c r="B478" s="70"/>
      <c r="C478" s="40">
        <v>506</v>
      </c>
      <c r="D478" s="40" t="s">
        <v>101</v>
      </c>
      <c r="E478" s="21">
        <v>2588</v>
      </c>
      <c r="F478" s="128">
        <v>2643</v>
      </c>
      <c r="G478" s="100">
        <v>2497</v>
      </c>
      <c r="H478" s="128"/>
      <c r="I478" s="244">
        <v>2798</v>
      </c>
      <c r="J478" s="252">
        <v>2770.66</v>
      </c>
      <c r="K478" s="244">
        <v>2821</v>
      </c>
      <c r="L478" s="244">
        <v>2952.12</v>
      </c>
      <c r="M478" s="244">
        <v>4730</v>
      </c>
      <c r="N478" s="340">
        <f t="shared" si="435"/>
        <v>0</v>
      </c>
      <c r="O478" s="244">
        <v>4730</v>
      </c>
      <c r="P478" s="277">
        <f t="shared" si="415"/>
        <v>0.67671038638780578</v>
      </c>
    </row>
    <row r="479" spans="1:16" ht="15.6">
      <c r="A479" s="74"/>
      <c r="B479" s="70">
        <v>55</v>
      </c>
      <c r="C479" s="40"/>
      <c r="D479" s="70" t="s">
        <v>6</v>
      </c>
      <c r="E479" s="71">
        <f>SUM(E480:E482)</f>
        <v>4903</v>
      </c>
      <c r="F479" s="134">
        <f>SUM(F480:F482)</f>
        <v>5669</v>
      </c>
      <c r="G479" s="71">
        <f>SUM(G480:G484)</f>
        <v>8678</v>
      </c>
      <c r="H479" s="134">
        <v>7667</v>
      </c>
      <c r="I479" s="71">
        <f>SUM(I480:I484)</f>
        <v>23143</v>
      </c>
      <c r="J479" s="236">
        <f t="shared" ref="J479" si="436">SUM(J480:J484)</f>
        <v>27617.919999999998</v>
      </c>
      <c r="K479" s="238">
        <f t="shared" ref="K479:O479" si="437">SUM(K480:K484)</f>
        <v>33072</v>
      </c>
      <c r="L479" s="238">
        <f t="shared" si="437"/>
        <v>36952.019999999997</v>
      </c>
      <c r="M479" s="238">
        <f t="shared" ref="M479" si="438">SUM(M480:M484)</f>
        <v>41645</v>
      </c>
      <c r="N479" s="340">
        <f t="shared" si="435"/>
        <v>0</v>
      </c>
      <c r="O479" s="238">
        <f t="shared" si="437"/>
        <v>41645</v>
      </c>
      <c r="P479" s="277">
        <f t="shared" si="415"/>
        <v>0.25922230285437831</v>
      </c>
    </row>
    <row r="480" spans="1:16" ht="15.6" outlineLevel="1">
      <c r="A480" s="74"/>
      <c r="B480" s="70"/>
      <c r="C480" s="40">
        <v>5500</v>
      </c>
      <c r="D480" s="40" t="s">
        <v>102</v>
      </c>
      <c r="E480" s="21">
        <v>1092</v>
      </c>
      <c r="F480" s="128">
        <v>1066</v>
      </c>
      <c r="G480" s="100">
        <v>1150</v>
      </c>
      <c r="H480" s="128"/>
      <c r="I480" s="244">
        <v>1400</v>
      </c>
      <c r="J480" s="252">
        <v>1603.62</v>
      </c>
      <c r="K480" s="244">
        <v>1500</v>
      </c>
      <c r="L480" s="244">
        <v>1727.83</v>
      </c>
      <c r="M480" s="244">
        <v>1545</v>
      </c>
      <c r="N480" s="340">
        <f t="shared" si="435"/>
        <v>0</v>
      </c>
      <c r="O480" s="244">
        <v>1545</v>
      </c>
      <c r="P480" s="277">
        <f t="shared" si="415"/>
        <v>0.03</v>
      </c>
    </row>
    <row r="481" spans="1:17" ht="15.6" outlineLevel="1">
      <c r="A481" s="74"/>
      <c r="B481" s="70"/>
      <c r="C481" s="40">
        <v>5513</v>
      </c>
      <c r="D481" s="40" t="s">
        <v>110</v>
      </c>
      <c r="E481" s="21">
        <v>3111</v>
      </c>
      <c r="F481" s="128">
        <v>4117</v>
      </c>
      <c r="G481" s="100">
        <v>6728</v>
      </c>
      <c r="H481" s="128"/>
      <c r="I481" s="244">
        <v>3643</v>
      </c>
      <c r="J481" s="252">
        <v>3347.78</v>
      </c>
      <c r="K481" s="244">
        <v>4272</v>
      </c>
      <c r="L481" s="244">
        <v>2659.21</v>
      </c>
      <c r="M481" s="244">
        <v>4000</v>
      </c>
      <c r="N481" s="340">
        <f t="shared" ref="N481:N490" si="439">O481-M481</f>
        <v>0</v>
      </c>
      <c r="O481" s="244">
        <v>4000</v>
      </c>
      <c r="P481" s="277">
        <f t="shared" si="415"/>
        <v>-6.3670411985018729E-2</v>
      </c>
    </row>
    <row r="482" spans="1:17" ht="0.75" customHeight="1" outlineLevel="1">
      <c r="A482" s="74"/>
      <c r="B482" s="70"/>
      <c r="C482" s="40">
        <v>5521</v>
      </c>
      <c r="D482" s="40" t="s">
        <v>220</v>
      </c>
      <c r="E482" s="21">
        <v>700</v>
      </c>
      <c r="F482" s="128">
        <v>486</v>
      </c>
      <c r="G482" s="99">
        <v>700</v>
      </c>
      <c r="H482" s="128"/>
      <c r="I482" s="244">
        <v>0</v>
      </c>
      <c r="J482" s="252"/>
      <c r="K482" s="244">
        <v>0</v>
      </c>
      <c r="L482" s="244"/>
      <c r="M482" s="244"/>
      <c r="N482" s="340">
        <f t="shared" si="439"/>
        <v>0</v>
      </c>
      <c r="O482" s="244"/>
      <c r="P482" s="277"/>
    </row>
    <row r="483" spans="1:17" ht="15.6" outlineLevel="1">
      <c r="A483" s="74"/>
      <c r="B483" s="70"/>
      <c r="C483" s="40">
        <v>5522</v>
      </c>
      <c r="D483" s="40" t="s">
        <v>266</v>
      </c>
      <c r="E483" s="21">
        <v>0</v>
      </c>
      <c r="F483" s="128">
        <v>0</v>
      </c>
      <c r="G483" s="99">
        <v>100</v>
      </c>
      <c r="H483" s="128"/>
      <c r="I483" s="244">
        <v>100</v>
      </c>
      <c r="J483" s="252">
        <v>58.58</v>
      </c>
      <c r="K483" s="244">
        <v>100</v>
      </c>
      <c r="L483" s="244">
        <v>29.36</v>
      </c>
      <c r="M483" s="244">
        <v>100</v>
      </c>
      <c r="N483" s="340">
        <f t="shared" si="439"/>
        <v>0</v>
      </c>
      <c r="O483" s="244">
        <v>100</v>
      </c>
      <c r="P483" s="277">
        <f t="shared" si="415"/>
        <v>0</v>
      </c>
    </row>
    <row r="484" spans="1:17" ht="15.6" outlineLevel="1">
      <c r="A484" s="74"/>
      <c r="B484" s="70"/>
      <c r="C484" s="40">
        <v>5526</v>
      </c>
      <c r="D484" s="40" t="s">
        <v>395</v>
      </c>
      <c r="E484" s="21">
        <v>0</v>
      </c>
      <c r="F484" s="128">
        <v>0</v>
      </c>
      <c r="G484" s="99"/>
      <c r="H484" s="128"/>
      <c r="I484" s="244">
        <v>18000</v>
      </c>
      <c r="J484" s="252">
        <v>22607.94</v>
      </c>
      <c r="K484" s="244">
        <v>27200</v>
      </c>
      <c r="L484" s="244">
        <v>32535.62</v>
      </c>
      <c r="M484" s="244">
        <v>36000</v>
      </c>
      <c r="N484" s="340">
        <f t="shared" si="439"/>
        <v>0</v>
      </c>
      <c r="O484" s="244">
        <v>36000</v>
      </c>
      <c r="P484" s="277">
        <f t="shared" si="415"/>
        <v>0.3235294117647059</v>
      </c>
    </row>
    <row r="485" spans="1:17" ht="15.6">
      <c r="A485" s="56" t="s">
        <v>63</v>
      </c>
      <c r="B485" s="46"/>
      <c r="C485" s="45"/>
      <c r="D485" s="46" t="s">
        <v>221</v>
      </c>
      <c r="E485" s="65">
        <f t="shared" ref="E485:G485" si="440">SUM(E486)</f>
        <v>4188</v>
      </c>
      <c r="F485" s="65">
        <f t="shared" si="440"/>
        <v>4188</v>
      </c>
      <c r="G485" s="65">
        <f t="shared" si="440"/>
        <v>4188</v>
      </c>
      <c r="H485" s="65">
        <f>H486</f>
        <v>4188</v>
      </c>
      <c r="I485" s="235">
        <f t="shared" ref="I485:O485" si="441">SUM(I486)</f>
        <v>5040</v>
      </c>
      <c r="J485" s="235">
        <f t="shared" si="441"/>
        <v>5460</v>
      </c>
      <c r="K485" s="235">
        <f t="shared" si="441"/>
        <v>3360</v>
      </c>
      <c r="L485" s="235">
        <f t="shared" si="441"/>
        <v>3804</v>
      </c>
      <c r="M485" s="235">
        <f t="shared" si="441"/>
        <v>0</v>
      </c>
      <c r="N485" s="354">
        <f t="shared" si="439"/>
        <v>762</v>
      </c>
      <c r="O485" s="235">
        <f t="shared" si="441"/>
        <v>762</v>
      </c>
      <c r="P485" s="277">
        <f t="shared" si="415"/>
        <v>-0.77321428571428574</v>
      </c>
    </row>
    <row r="486" spans="1:17" ht="15.6">
      <c r="A486" s="74"/>
      <c r="B486" s="70">
        <v>55</v>
      </c>
      <c r="C486" s="40"/>
      <c r="D486" s="70" t="s">
        <v>6</v>
      </c>
      <c r="E486" s="71">
        <f>SUM(E488)</f>
        <v>4188</v>
      </c>
      <c r="F486" s="134">
        <f>SUM(F488)</f>
        <v>4188</v>
      </c>
      <c r="G486" s="71">
        <f>SUM(G488)</f>
        <v>4188</v>
      </c>
      <c r="H486" s="134">
        <v>4188</v>
      </c>
      <c r="I486" s="71">
        <f>SUM(I488)</f>
        <v>5040</v>
      </c>
      <c r="J486" s="236">
        <f t="shared" ref="J486:M486" si="442">SUM(J488)</f>
        <v>5460</v>
      </c>
      <c r="K486" s="238">
        <f t="shared" si="442"/>
        <v>3360</v>
      </c>
      <c r="L486" s="238">
        <f t="shared" si="442"/>
        <v>3804</v>
      </c>
      <c r="M486" s="238">
        <f t="shared" si="442"/>
        <v>0</v>
      </c>
      <c r="N486" s="340">
        <f t="shared" si="439"/>
        <v>762</v>
      </c>
      <c r="O486" s="238">
        <f>SUM(O487:O488)</f>
        <v>762</v>
      </c>
      <c r="P486" s="277">
        <f t="shared" si="415"/>
        <v>-0.77321428571428574</v>
      </c>
    </row>
    <row r="487" spans="1:17" s="222" customFormat="1" ht="31.2">
      <c r="A487" s="240"/>
      <c r="B487" s="237"/>
      <c r="C487" s="229">
        <v>5526</v>
      </c>
      <c r="D487" s="357" t="s">
        <v>504</v>
      </c>
      <c r="E487" s="238"/>
      <c r="F487" s="134"/>
      <c r="G487" s="238"/>
      <c r="H487" s="134"/>
      <c r="I487" s="238"/>
      <c r="J487" s="236"/>
      <c r="K487" s="238"/>
      <c r="L487" s="238"/>
      <c r="M487" s="238"/>
      <c r="N487" s="340"/>
      <c r="O487" s="225">
        <v>762</v>
      </c>
      <c r="P487" s="277"/>
    </row>
    <row r="488" spans="1:17" ht="15.6" outlineLevel="1">
      <c r="A488" s="74"/>
      <c r="B488" s="70"/>
      <c r="C488" s="40">
        <v>5526</v>
      </c>
      <c r="D488" s="40" t="s">
        <v>382</v>
      </c>
      <c r="E488" s="63">
        <v>4188</v>
      </c>
      <c r="F488" s="128">
        <v>4188</v>
      </c>
      <c r="G488" s="100">
        <v>4188</v>
      </c>
      <c r="H488" s="128"/>
      <c r="I488" s="100">
        <v>5040</v>
      </c>
      <c r="J488" s="252">
        <v>5460</v>
      </c>
      <c r="K488" s="244">
        <v>3360</v>
      </c>
      <c r="L488" s="244">
        <v>3804</v>
      </c>
      <c r="M488" s="244">
        <v>0</v>
      </c>
      <c r="N488" s="340">
        <f t="shared" si="439"/>
        <v>0</v>
      </c>
      <c r="O488" s="244">
        <v>0</v>
      </c>
      <c r="P488" s="277">
        <f t="shared" si="415"/>
        <v>-1</v>
      </c>
      <c r="Q488" s="305"/>
    </row>
    <row r="489" spans="1:17" ht="15.6">
      <c r="A489" s="56" t="s">
        <v>64</v>
      </c>
      <c r="B489" s="46"/>
      <c r="C489" s="45"/>
      <c r="D489" s="46" t="s">
        <v>222</v>
      </c>
      <c r="E489" s="65">
        <f t="shared" ref="E489:J489" si="443">SUM(E490+E497)</f>
        <v>28016</v>
      </c>
      <c r="F489" s="65">
        <f t="shared" si="443"/>
        <v>24708</v>
      </c>
      <c r="G489" s="65">
        <f>SUM(G490+G497)</f>
        <v>26514</v>
      </c>
      <c r="H489" s="65">
        <f>H490+H497</f>
        <v>24802.04</v>
      </c>
      <c r="I489" s="235">
        <f t="shared" si="443"/>
        <v>28735</v>
      </c>
      <c r="J489" s="235">
        <f t="shared" si="443"/>
        <v>25939.34</v>
      </c>
      <c r="K489" s="235">
        <f t="shared" ref="K489:O489" si="444">SUM(K490+K497)</f>
        <v>27810</v>
      </c>
      <c r="L489" s="235">
        <f t="shared" si="444"/>
        <v>31716.39</v>
      </c>
      <c r="M489" s="235">
        <f t="shared" ref="M489" si="445">SUM(M490+M497)</f>
        <v>28530</v>
      </c>
      <c r="N489" s="339">
        <f t="shared" si="439"/>
        <v>2130</v>
      </c>
      <c r="O489" s="235">
        <f t="shared" si="444"/>
        <v>30660</v>
      </c>
      <c r="P489" s="277">
        <f t="shared" si="415"/>
        <v>0.10248112189859762</v>
      </c>
    </row>
    <row r="490" spans="1:17" ht="15.6">
      <c r="A490" s="74"/>
      <c r="B490" s="70">
        <v>41</v>
      </c>
      <c r="C490" s="40"/>
      <c r="D490" s="70" t="s">
        <v>204</v>
      </c>
      <c r="E490" s="71">
        <f t="shared" ref="E490:F490" si="446">SUM(E491:E496)</f>
        <v>24710</v>
      </c>
      <c r="F490" s="134">
        <f t="shared" si="446"/>
        <v>21042</v>
      </c>
      <c r="G490" s="71">
        <f>SUM(G491:G496)</f>
        <v>24186</v>
      </c>
      <c r="H490" s="134">
        <v>21552.240000000002</v>
      </c>
      <c r="I490" s="71">
        <f>SUM(I491:I496)</f>
        <v>25735</v>
      </c>
      <c r="J490" s="236">
        <f t="shared" ref="J490" si="447">SUM(J491:J496)</f>
        <v>24751.73</v>
      </c>
      <c r="K490" s="238">
        <f t="shared" ref="K490:O490" si="448">SUM(K491:K496)</f>
        <v>24810</v>
      </c>
      <c r="L490" s="238">
        <f t="shared" si="448"/>
        <v>28621.54</v>
      </c>
      <c r="M490" s="238">
        <f t="shared" ref="M490" si="449">SUM(M491:M496)</f>
        <v>25530</v>
      </c>
      <c r="N490" s="340">
        <f t="shared" si="439"/>
        <v>1630</v>
      </c>
      <c r="O490" s="238">
        <f t="shared" si="448"/>
        <v>27160</v>
      </c>
      <c r="P490" s="277">
        <f t="shared" si="415"/>
        <v>9.4719871019750101E-2</v>
      </c>
    </row>
    <row r="491" spans="1:17" ht="15.6" outlineLevel="1">
      <c r="A491" s="74"/>
      <c r="B491" s="70"/>
      <c r="C491" s="40">
        <v>4130</v>
      </c>
      <c r="D491" s="40" t="s">
        <v>223</v>
      </c>
      <c r="E491" s="21">
        <v>3840</v>
      </c>
      <c r="F491" s="128">
        <v>2944</v>
      </c>
      <c r="G491" s="100">
        <v>3445</v>
      </c>
      <c r="H491" s="128"/>
      <c r="I491" s="244">
        <v>4500</v>
      </c>
      <c r="J491" s="252">
        <v>5500</v>
      </c>
      <c r="K491" s="244">
        <v>5000</v>
      </c>
      <c r="L491" s="244">
        <v>4750</v>
      </c>
      <c r="M491" s="244">
        <v>5000</v>
      </c>
      <c r="N491" s="340">
        <f t="shared" ref="N491:N498" si="450">O491-M491</f>
        <v>0</v>
      </c>
      <c r="O491" s="244">
        <v>5000</v>
      </c>
      <c r="P491" s="277">
        <f t="shared" si="415"/>
        <v>0</v>
      </c>
    </row>
    <row r="492" spans="1:17" ht="15.6" outlineLevel="1">
      <c r="A492" s="74"/>
      <c r="B492" s="70"/>
      <c r="C492" s="40">
        <v>4130</v>
      </c>
      <c r="D492" s="40" t="s">
        <v>285</v>
      </c>
      <c r="E492" s="21"/>
      <c r="F492" s="128"/>
      <c r="G492" s="100"/>
      <c r="H492" s="128"/>
      <c r="I492" s="244">
        <v>1525</v>
      </c>
      <c r="J492" s="252">
        <v>135</v>
      </c>
      <c r="K492" s="244">
        <v>1390</v>
      </c>
      <c r="L492" s="244">
        <v>1530</v>
      </c>
      <c r="M492" s="244">
        <v>1390</v>
      </c>
      <c r="N492" s="345">
        <f t="shared" si="450"/>
        <v>230</v>
      </c>
      <c r="O492" s="244">
        <v>1620</v>
      </c>
      <c r="P492" s="277">
        <f t="shared" si="415"/>
        <v>0.16546762589928057</v>
      </c>
    </row>
    <row r="493" spans="1:17" ht="15.6" outlineLevel="1">
      <c r="A493" s="74"/>
      <c r="B493" s="70"/>
      <c r="C493" s="40">
        <v>4134</v>
      </c>
      <c r="D493" s="40" t="s">
        <v>224</v>
      </c>
      <c r="E493" s="21">
        <v>11750</v>
      </c>
      <c r="F493" s="128">
        <v>10990</v>
      </c>
      <c r="G493" s="100">
        <v>11000</v>
      </c>
      <c r="H493" s="128"/>
      <c r="I493" s="244">
        <v>9450</v>
      </c>
      <c r="J493" s="252">
        <v>8295</v>
      </c>
      <c r="K493" s="244">
        <v>7000</v>
      </c>
      <c r="L493" s="244">
        <v>7035</v>
      </c>
      <c r="M493" s="244">
        <v>7000</v>
      </c>
      <c r="N493" s="340">
        <f t="shared" si="450"/>
        <v>400</v>
      </c>
      <c r="O493" s="244">
        <v>7400</v>
      </c>
      <c r="P493" s="277">
        <f t="shared" si="415"/>
        <v>5.7142857142857141E-2</v>
      </c>
      <c r="Q493" s="221"/>
    </row>
    <row r="494" spans="1:17" ht="15.6" outlineLevel="1">
      <c r="A494" s="74"/>
      <c r="B494" s="70"/>
      <c r="C494" s="40">
        <v>4138</v>
      </c>
      <c r="D494" s="40" t="s">
        <v>267</v>
      </c>
      <c r="E494" s="21">
        <v>4000</v>
      </c>
      <c r="F494" s="128">
        <v>3642</v>
      </c>
      <c r="G494" s="100">
        <v>4800</v>
      </c>
      <c r="H494" s="128"/>
      <c r="I494" s="244">
        <v>4500</v>
      </c>
      <c r="J494" s="252">
        <v>4581.7299999999996</v>
      </c>
      <c r="K494" s="244">
        <v>4500</v>
      </c>
      <c r="L494" s="244">
        <v>8426.5400000000009</v>
      </c>
      <c r="M494" s="244">
        <v>4500</v>
      </c>
      <c r="N494" s="340">
        <f t="shared" si="450"/>
        <v>0</v>
      </c>
      <c r="O494" s="244">
        <v>4500</v>
      </c>
      <c r="P494" s="277">
        <f t="shared" si="415"/>
        <v>0</v>
      </c>
      <c r="Q494" s="175"/>
    </row>
    <row r="495" spans="1:17" ht="15.6" outlineLevel="1">
      <c r="A495" s="74"/>
      <c r="B495" s="70"/>
      <c r="C495" s="40">
        <v>4138</v>
      </c>
      <c r="D495" s="40" t="s">
        <v>225</v>
      </c>
      <c r="E495" s="21">
        <v>4480</v>
      </c>
      <c r="F495" s="128">
        <v>2816</v>
      </c>
      <c r="G495" s="100">
        <v>4096</v>
      </c>
      <c r="H495" s="128"/>
      <c r="I495" s="244">
        <v>4800</v>
      </c>
      <c r="J495" s="252">
        <v>5280</v>
      </c>
      <c r="K495" s="244">
        <v>5600</v>
      </c>
      <c r="L495" s="244">
        <v>5440</v>
      </c>
      <c r="M495" s="244">
        <v>5600</v>
      </c>
      <c r="N495" s="340">
        <f t="shared" si="450"/>
        <v>0</v>
      </c>
      <c r="O495" s="244">
        <v>5600</v>
      </c>
      <c r="P495" s="277">
        <f t="shared" si="415"/>
        <v>0</v>
      </c>
      <c r="Q495" s="209"/>
    </row>
    <row r="496" spans="1:17" ht="15.6" outlineLevel="1">
      <c r="A496" s="74"/>
      <c r="B496" s="70"/>
      <c r="C496" s="40">
        <v>4138</v>
      </c>
      <c r="D496" s="40" t="s">
        <v>226</v>
      </c>
      <c r="E496" s="21">
        <v>640</v>
      </c>
      <c r="F496" s="128">
        <v>650</v>
      </c>
      <c r="G496" s="112">
        <v>845</v>
      </c>
      <c r="H496" s="128"/>
      <c r="I496" s="244">
        <v>960</v>
      </c>
      <c r="J496" s="252">
        <v>960</v>
      </c>
      <c r="K496" s="244">
        <v>1320</v>
      </c>
      <c r="L496" s="244">
        <v>1440</v>
      </c>
      <c r="M496" s="244">
        <v>2040</v>
      </c>
      <c r="N496" s="340">
        <f t="shared" si="450"/>
        <v>1000</v>
      </c>
      <c r="O496" s="244">
        <v>3040</v>
      </c>
      <c r="P496" s="277">
        <f t="shared" si="415"/>
        <v>1.303030303030303</v>
      </c>
      <c r="Q496" s="274" t="s">
        <v>512</v>
      </c>
    </row>
    <row r="497" spans="1:16" ht="15.6">
      <c r="A497" s="74"/>
      <c r="B497" s="70">
        <v>55</v>
      </c>
      <c r="C497" s="40"/>
      <c r="D497" s="70" t="s">
        <v>6</v>
      </c>
      <c r="E497" s="71">
        <f t="shared" ref="E497:G497" si="451">SUM(E498)</f>
        <v>3306</v>
      </c>
      <c r="F497" s="134">
        <f t="shared" si="451"/>
        <v>3666</v>
      </c>
      <c r="G497" s="113">
        <f t="shared" si="451"/>
        <v>2328</v>
      </c>
      <c r="H497" s="134">
        <v>3249.8</v>
      </c>
      <c r="I497" s="113">
        <f>SUM(I498)</f>
        <v>3000</v>
      </c>
      <c r="J497" s="286">
        <f t="shared" ref="J497:O497" si="452">SUM(J498)</f>
        <v>1187.6099999999999</v>
      </c>
      <c r="K497" s="249">
        <f t="shared" si="452"/>
        <v>3000</v>
      </c>
      <c r="L497" s="249">
        <f t="shared" si="452"/>
        <v>3094.85</v>
      </c>
      <c r="M497" s="249">
        <f t="shared" si="452"/>
        <v>3000</v>
      </c>
      <c r="N497" s="340">
        <f t="shared" si="450"/>
        <v>500</v>
      </c>
      <c r="O497" s="249">
        <f t="shared" si="452"/>
        <v>3500</v>
      </c>
      <c r="P497" s="277">
        <f t="shared" si="415"/>
        <v>0.16666666666666666</v>
      </c>
    </row>
    <row r="498" spans="1:16" ht="15.6" outlineLevel="1">
      <c r="A498" s="74"/>
      <c r="B498" s="70"/>
      <c r="C498" s="40">
        <v>5526</v>
      </c>
      <c r="D498" s="40" t="s">
        <v>274</v>
      </c>
      <c r="E498" s="21">
        <v>3306</v>
      </c>
      <c r="F498" s="128">
        <v>3666</v>
      </c>
      <c r="G498" s="114">
        <v>2328</v>
      </c>
      <c r="H498" s="128"/>
      <c r="I498" s="100">
        <v>3000</v>
      </c>
      <c r="J498" s="252">
        <v>1187.6099999999999</v>
      </c>
      <c r="K498" s="244">
        <v>3000</v>
      </c>
      <c r="L498" s="244">
        <v>3094.85</v>
      </c>
      <c r="M498" s="252">
        <v>3000</v>
      </c>
      <c r="N498" s="340">
        <f t="shared" si="450"/>
        <v>500</v>
      </c>
      <c r="O498" s="252">
        <v>3500</v>
      </c>
      <c r="P498" s="277">
        <f t="shared" si="415"/>
        <v>0.16666666666666666</v>
      </c>
    </row>
    <row r="499" spans="1:16" ht="15.6">
      <c r="A499" s="108" t="s">
        <v>65</v>
      </c>
      <c r="B499" s="46"/>
      <c r="C499" s="46"/>
      <c r="D499" s="109" t="s">
        <v>250</v>
      </c>
      <c r="E499" s="65"/>
      <c r="F499" s="65"/>
      <c r="G499" s="115">
        <f>SUM(G500)</f>
        <v>1096</v>
      </c>
      <c r="H499" s="65">
        <f>H500</f>
        <v>996</v>
      </c>
      <c r="I499" s="250">
        <f>SUM(I500)</f>
        <v>1096</v>
      </c>
      <c r="J499" s="250">
        <f t="shared" ref="J499:O499" si="453">SUM(J500)</f>
        <v>1371.46</v>
      </c>
      <c r="K499" s="250">
        <f t="shared" si="453"/>
        <v>1096</v>
      </c>
      <c r="L499" s="250">
        <f t="shared" si="453"/>
        <v>866.62</v>
      </c>
      <c r="M499" s="250">
        <f t="shared" si="453"/>
        <v>0</v>
      </c>
      <c r="N499" s="302">
        <f>O499-M499</f>
        <v>0</v>
      </c>
      <c r="O499" s="250">
        <f t="shared" si="453"/>
        <v>0</v>
      </c>
      <c r="P499" s="277">
        <f t="shared" si="415"/>
        <v>-1</v>
      </c>
    </row>
    <row r="500" spans="1:16" ht="15.6">
      <c r="A500" s="74"/>
      <c r="B500" s="70">
        <v>55</v>
      </c>
      <c r="C500" s="40"/>
      <c r="D500" s="70" t="s">
        <v>6</v>
      </c>
      <c r="E500" s="71"/>
      <c r="F500" s="71"/>
      <c r="G500" s="116">
        <f>SUM(G501:G502)</f>
        <v>1096</v>
      </c>
      <c r="H500" s="71">
        <v>996</v>
      </c>
      <c r="I500" s="116">
        <f>SUM(I501:I502)</f>
        <v>1096</v>
      </c>
      <c r="J500" s="281">
        <f t="shared" ref="J500" si="454">SUM(J501:J502)</f>
        <v>1371.46</v>
      </c>
      <c r="K500" s="251">
        <f t="shared" ref="K500:O500" si="455">SUM(K501:K502)</f>
        <v>1096</v>
      </c>
      <c r="L500" s="251">
        <f t="shared" si="455"/>
        <v>866.62</v>
      </c>
      <c r="M500" s="251">
        <f t="shared" ref="M500" si="456">SUM(M501:M502)</f>
        <v>0</v>
      </c>
      <c r="N500" s="303">
        <f>O500-M500</f>
        <v>0</v>
      </c>
      <c r="O500" s="251">
        <f t="shared" si="455"/>
        <v>0</v>
      </c>
      <c r="P500" s="277">
        <f t="shared" si="415"/>
        <v>-1</v>
      </c>
    </row>
    <row r="501" spans="1:16" ht="15.6" outlineLevel="1">
      <c r="A501" s="74"/>
      <c r="B501" s="70"/>
      <c r="C501" s="40">
        <v>5511</v>
      </c>
      <c r="D501" s="40" t="s">
        <v>252</v>
      </c>
      <c r="E501" s="21"/>
      <c r="F501" s="21"/>
      <c r="G501" s="114">
        <v>100</v>
      </c>
      <c r="H501" s="21"/>
      <c r="I501" s="100">
        <v>100</v>
      </c>
      <c r="J501" s="252">
        <v>0</v>
      </c>
      <c r="K501" s="244">
        <v>100</v>
      </c>
      <c r="L501" s="244">
        <v>0</v>
      </c>
      <c r="M501" s="244">
        <v>0</v>
      </c>
      <c r="N501" s="303">
        <f t="shared" ref="N501:N502" si="457">O501-M501</f>
        <v>0</v>
      </c>
      <c r="O501" s="244">
        <v>0</v>
      </c>
      <c r="P501" s="277">
        <f t="shared" si="415"/>
        <v>-1</v>
      </c>
    </row>
    <row r="502" spans="1:16" ht="15.6" outlineLevel="1">
      <c r="A502" s="74"/>
      <c r="B502" s="70"/>
      <c r="C502" s="40">
        <v>5526</v>
      </c>
      <c r="D502" s="40" t="s">
        <v>265</v>
      </c>
      <c r="E502" s="21"/>
      <c r="F502" s="21"/>
      <c r="G502" s="114">
        <v>996</v>
      </c>
      <c r="H502" s="21"/>
      <c r="I502" s="100">
        <v>996</v>
      </c>
      <c r="J502" s="252">
        <v>1371.46</v>
      </c>
      <c r="K502" s="244">
        <v>996</v>
      </c>
      <c r="L502" s="244">
        <v>866.62</v>
      </c>
      <c r="M502" s="244">
        <v>0</v>
      </c>
      <c r="N502" s="303">
        <f t="shared" si="457"/>
        <v>0</v>
      </c>
      <c r="O502" s="244">
        <v>0</v>
      </c>
      <c r="P502" s="277">
        <f t="shared" si="415"/>
        <v>-1</v>
      </c>
    </row>
    <row r="503" spans="1:16" ht="15.6">
      <c r="A503" s="56" t="s">
        <v>66</v>
      </c>
      <c r="B503" s="46"/>
      <c r="C503" s="45"/>
      <c r="D503" s="68" t="s">
        <v>227</v>
      </c>
      <c r="E503" s="65">
        <f t="shared" ref="E503:J503" si="458">SUM(E504+E506)</f>
        <v>19417</v>
      </c>
      <c r="F503" s="65">
        <f t="shared" si="458"/>
        <v>19417</v>
      </c>
      <c r="G503" s="65">
        <f>SUM(G504+G506)</f>
        <v>15779</v>
      </c>
      <c r="H503" s="65">
        <f>H504+H506</f>
        <v>14510.41</v>
      </c>
      <c r="I503" s="235">
        <f t="shared" si="458"/>
        <v>6635</v>
      </c>
      <c r="J503" s="235">
        <f t="shared" si="458"/>
        <v>7311.9</v>
      </c>
      <c r="K503" s="235">
        <f t="shared" ref="K503:O503" si="459">SUM(K504+K506)</f>
        <v>10363</v>
      </c>
      <c r="L503" s="235">
        <f t="shared" si="459"/>
        <v>8851.02</v>
      </c>
      <c r="M503" s="235">
        <f t="shared" ref="M503" si="460">SUM(M504+M506)</f>
        <v>10363</v>
      </c>
      <c r="N503" s="339">
        <f>O503-M503</f>
        <v>-2038</v>
      </c>
      <c r="O503" s="235">
        <f t="shared" si="459"/>
        <v>8325</v>
      </c>
      <c r="P503" s="277">
        <f t="shared" si="415"/>
        <v>-0.19666119849464442</v>
      </c>
    </row>
    <row r="504" spans="1:16" ht="15.6">
      <c r="A504" s="74"/>
      <c r="B504" s="70">
        <v>41</v>
      </c>
      <c r="C504" s="40"/>
      <c r="D504" s="70" t="s">
        <v>204</v>
      </c>
      <c r="E504" s="71">
        <f t="shared" ref="E504:G504" si="461">SUM(E505)</f>
        <v>18156</v>
      </c>
      <c r="F504" s="134">
        <f t="shared" si="461"/>
        <v>18156</v>
      </c>
      <c r="G504" s="71">
        <f t="shared" si="461"/>
        <v>12923</v>
      </c>
      <c r="H504" s="134">
        <v>13043.67</v>
      </c>
      <c r="I504" s="71">
        <f>SUM(I505)</f>
        <v>5839</v>
      </c>
      <c r="J504" s="236">
        <f t="shared" ref="J504:O504" si="462">SUM(J505)</f>
        <v>6515.9</v>
      </c>
      <c r="K504" s="238">
        <f t="shared" si="462"/>
        <v>9342</v>
      </c>
      <c r="L504" s="238">
        <f t="shared" si="462"/>
        <v>7517.63</v>
      </c>
      <c r="M504" s="238">
        <f t="shared" si="462"/>
        <v>9342</v>
      </c>
      <c r="N504" s="340">
        <f>O504-M504</f>
        <v>-1914</v>
      </c>
      <c r="O504" s="238">
        <f t="shared" si="462"/>
        <v>7428</v>
      </c>
      <c r="P504" s="277">
        <f t="shared" si="415"/>
        <v>-0.20488118175979447</v>
      </c>
    </row>
    <row r="505" spans="1:16" ht="15.6" outlineLevel="1">
      <c r="A505" s="74"/>
      <c r="B505" s="70"/>
      <c r="C505" s="40">
        <v>4131</v>
      </c>
      <c r="D505" s="40" t="s">
        <v>228</v>
      </c>
      <c r="E505" s="63">
        <v>18156</v>
      </c>
      <c r="F505" s="128">
        <v>18156</v>
      </c>
      <c r="G505" s="114">
        <v>12923</v>
      </c>
      <c r="H505" s="128"/>
      <c r="I505" s="100">
        <v>5839</v>
      </c>
      <c r="J505" s="252">
        <v>6515.9</v>
      </c>
      <c r="K505" s="244">
        <v>9342</v>
      </c>
      <c r="L505" s="244">
        <v>7517.63</v>
      </c>
      <c r="M505" s="244">
        <v>9342</v>
      </c>
      <c r="N505" s="340">
        <f t="shared" ref="N505:N507" si="463">O505-M505</f>
        <v>-1914</v>
      </c>
      <c r="O505" s="244">
        <v>7428</v>
      </c>
      <c r="P505" s="277">
        <f t="shared" si="415"/>
        <v>-0.20488118175979447</v>
      </c>
    </row>
    <row r="506" spans="1:16" ht="15.6">
      <c r="A506" s="74"/>
      <c r="B506" s="70">
        <v>55</v>
      </c>
      <c r="C506" s="40"/>
      <c r="D506" s="70" t="s">
        <v>6</v>
      </c>
      <c r="E506" s="71">
        <f t="shared" ref="E506:G506" si="464">SUM(E507)</f>
        <v>1261</v>
      </c>
      <c r="F506" s="134">
        <f t="shared" si="464"/>
        <v>1261</v>
      </c>
      <c r="G506" s="113">
        <f t="shared" si="464"/>
        <v>2856</v>
      </c>
      <c r="H506" s="134">
        <v>1466.74</v>
      </c>
      <c r="I506" s="113">
        <f>SUM(I507)</f>
        <v>796</v>
      </c>
      <c r="J506" s="286">
        <f t="shared" ref="J506:O506" si="465">SUM(J507)</f>
        <v>796</v>
      </c>
      <c r="K506" s="249">
        <f t="shared" si="465"/>
        <v>1021</v>
      </c>
      <c r="L506" s="249">
        <f t="shared" si="465"/>
        <v>1333.39</v>
      </c>
      <c r="M506" s="249">
        <f t="shared" si="465"/>
        <v>1021</v>
      </c>
      <c r="N506" s="340">
        <f t="shared" si="463"/>
        <v>-124</v>
      </c>
      <c r="O506" s="249">
        <f t="shared" si="465"/>
        <v>897</v>
      </c>
      <c r="P506" s="277">
        <f t="shared" si="415"/>
        <v>-0.12144955925563174</v>
      </c>
    </row>
    <row r="507" spans="1:16" ht="15.6" outlineLevel="1">
      <c r="A507" s="74"/>
      <c r="B507" s="70"/>
      <c r="C507" s="40">
        <v>5500</v>
      </c>
      <c r="D507" s="40" t="s">
        <v>229</v>
      </c>
      <c r="E507" s="63">
        <v>1261</v>
      </c>
      <c r="F507" s="128">
        <v>1261</v>
      </c>
      <c r="G507" s="132">
        <v>2856</v>
      </c>
      <c r="H507" s="128"/>
      <c r="I507" s="100">
        <v>796</v>
      </c>
      <c r="J507" s="252">
        <v>796</v>
      </c>
      <c r="K507" s="244">
        <v>1021</v>
      </c>
      <c r="L507" s="244">
        <v>1333.39</v>
      </c>
      <c r="M507" s="244">
        <v>1021</v>
      </c>
      <c r="N507" s="340">
        <f t="shared" si="463"/>
        <v>-124</v>
      </c>
      <c r="O507" s="244">
        <v>897</v>
      </c>
      <c r="P507" s="277">
        <f t="shared" si="415"/>
        <v>-0.12144955925563174</v>
      </c>
    </row>
    <row r="508" spans="1:16" ht="15.6">
      <c r="A508" s="108" t="s">
        <v>67</v>
      </c>
      <c r="B508" s="46"/>
      <c r="C508" s="46"/>
      <c r="D508" s="46" t="s">
        <v>253</v>
      </c>
      <c r="E508" s="65"/>
      <c r="F508" s="65"/>
      <c r="G508" s="111">
        <f t="shared" ref="G508:O509" si="466">SUM(G509)</f>
        <v>100</v>
      </c>
      <c r="H508" s="65">
        <f>H509</f>
        <v>59.24</v>
      </c>
      <c r="I508" s="248">
        <f t="shared" si="466"/>
        <v>100</v>
      </c>
      <c r="J508" s="248">
        <f t="shared" si="466"/>
        <v>1028</v>
      </c>
      <c r="K508" s="248">
        <f t="shared" si="466"/>
        <v>100</v>
      </c>
      <c r="L508" s="248">
        <f t="shared" si="466"/>
        <v>106.61</v>
      </c>
      <c r="M508" s="248">
        <f t="shared" si="466"/>
        <v>100</v>
      </c>
      <c r="N508" s="302">
        <f t="shared" ref="N508:N513" si="467">O508-M508</f>
        <v>0</v>
      </c>
      <c r="O508" s="248">
        <f t="shared" si="466"/>
        <v>100</v>
      </c>
      <c r="P508" s="277">
        <f t="shared" si="415"/>
        <v>0</v>
      </c>
    </row>
    <row r="509" spans="1:16" ht="15.6">
      <c r="A509" s="74"/>
      <c r="B509" s="70">
        <v>55</v>
      </c>
      <c r="C509" s="40"/>
      <c r="D509" s="70" t="s">
        <v>6</v>
      </c>
      <c r="E509" s="67"/>
      <c r="F509" s="67"/>
      <c r="G509" s="105">
        <f t="shared" si="466"/>
        <v>100</v>
      </c>
      <c r="H509" s="67">
        <v>59.24</v>
      </c>
      <c r="I509" s="246">
        <f t="shared" si="466"/>
        <v>100</v>
      </c>
      <c r="J509" s="197">
        <f t="shared" si="466"/>
        <v>1028</v>
      </c>
      <c r="K509" s="246">
        <f t="shared" si="466"/>
        <v>100</v>
      </c>
      <c r="L509" s="246">
        <f t="shared" si="466"/>
        <v>106.61</v>
      </c>
      <c r="M509" s="246">
        <f t="shared" si="466"/>
        <v>100</v>
      </c>
      <c r="N509" s="303">
        <f t="shared" si="467"/>
        <v>0</v>
      </c>
      <c r="O509" s="246">
        <f t="shared" si="466"/>
        <v>100</v>
      </c>
      <c r="P509" s="277">
        <f t="shared" si="415"/>
        <v>0</v>
      </c>
    </row>
    <row r="510" spans="1:16" ht="15.6" outlineLevel="1">
      <c r="A510" s="74"/>
      <c r="B510" s="70"/>
      <c r="C510" s="40">
        <v>5526</v>
      </c>
      <c r="D510" s="40" t="s">
        <v>254</v>
      </c>
      <c r="E510" s="63"/>
      <c r="F510" s="63"/>
      <c r="G510" s="99">
        <v>100</v>
      </c>
      <c r="H510" s="63"/>
      <c r="I510" s="100">
        <v>100</v>
      </c>
      <c r="J510" s="252">
        <v>1028</v>
      </c>
      <c r="K510" s="244">
        <v>100</v>
      </c>
      <c r="L510" s="244">
        <v>106.61</v>
      </c>
      <c r="M510" s="244">
        <v>100</v>
      </c>
      <c r="N510" s="303">
        <f t="shared" si="467"/>
        <v>0</v>
      </c>
      <c r="O510" s="244">
        <v>100</v>
      </c>
      <c r="P510" s="277">
        <f t="shared" si="415"/>
        <v>0</v>
      </c>
    </row>
    <row r="511" spans="1:16" ht="15.6">
      <c r="A511" s="74"/>
      <c r="B511" s="70"/>
      <c r="C511" s="78" t="s">
        <v>37</v>
      </c>
      <c r="D511" s="78"/>
      <c r="E511" s="79">
        <f t="shared" ref="E511:M511" si="468">E5-E43</f>
        <v>125920</v>
      </c>
      <c r="F511" s="79">
        <f t="shared" si="468"/>
        <v>152561.17999999993</v>
      </c>
      <c r="G511" s="79">
        <f t="shared" si="468"/>
        <v>26029</v>
      </c>
      <c r="H511" s="79">
        <f t="shared" si="468"/>
        <v>248057.8600000001</v>
      </c>
      <c r="I511" s="242">
        <f t="shared" si="468"/>
        <v>145868</v>
      </c>
      <c r="J511" s="245">
        <f t="shared" si="468"/>
        <v>317651.69000000018</v>
      </c>
      <c r="K511" s="242">
        <f t="shared" si="468"/>
        <v>157016</v>
      </c>
      <c r="L511" s="242">
        <f t="shared" si="468"/>
        <v>272352.10000000033</v>
      </c>
      <c r="M511" s="242">
        <f t="shared" si="468"/>
        <v>172504</v>
      </c>
      <c r="N511" s="348">
        <f t="shared" si="467"/>
        <v>893</v>
      </c>
      <c r="O511" s="242">
        <f>O5-O43</f>
        <v>173397</v>
      </c>
      <c r="P511" s="277">
        <f t="shared" ref="P511:P514" si="469">(O511-K511)/K511</f>
        <v>0.10432694757222194</v>
      </c>
    </row>
    <row r="512" spans="1:16" ht="15.6">
      <c r="A512" s="80"/>
      <c r="B512" s="81"/>
      <c r="C512" s="82" t="s">
        <v>38</v>
      </c>
      <c r="D512" s="83"/>
      <c r="E512" s="102">
        <f>E513+E514+E542+E553+E557+E558</f>
        <v>-128593</v>
      </c>
      <c r="F512" s="102">
        <f>F513+F514+F542+F553+F557+F558</f>
        <v>-220328</v>
      </c>
      <c r="G512" s="102">
        <f>G513+G514+G540+G553+G557+G558</f>
        <v>-418266</v>
      </c>
      <c r="H512" s="102">
        <f>H513+H514+H540+H557+H558</f>
        <v>-397965.15999999986</v>
      </c>
      <c r="I512" s="245">
        <f>I513+I514+I540+I553+I557+I558</f>
        <v>-308149</v>
      </c>
      <c r="J512" s="245">
        <f>J513+J514+J540+J553+J557+J558</f>
        <v>-293758.13999999978</v>
      </c>
      <c r="K512" s="245">
        <f>K513+K514+K540+K553+K557+K558</f>
        <v>-334581</v>
      </c>
      <c r="L512" s="245">
        <f>L513+L514+L540+L553+L557+L558</f>
        <v>-303455.74</v>
      </c>
      <c r="M512" s="245">
        <f>M513+M514+M540+M553+M557+M558</f>
        <v>-536596</v>
      </c>
      <c r="N512" s="332">
        <f t="shared" si="467"/>
        <v>-408</v>
      </c>
      <c r="O512" s="245">
        <f>O513+O514+O540+O553+O557+O558</f>
        <v>-537004</v>
      </c>
      <c r="P512" s="277">
        <f t="shared" si="469"/>
        <v>0.60500446827524579</v>
      </c>
    </row>
    <row r="513" spans="1:17" ht="15.6">
      <c r="A513" s="74"/>
      <c r="B513" s="40"/>
      <c r="C513" s="40">
        <v>381</v>
      </c>
      <c r="D513" s="73" t="s">
        <v>230</v>
      </c>
      <c r="E513" s="21">
        <v>22000</v>
      </c>
      <c r="F513" s="128">
        <v>6600</v>
      </c>
      <c r="G513" s="100">
        <v>20000</v>
      </c>
      <c r="H513" s="128">
        <v>3297</v>
      </c>
      <c r="I513" s="244">
        <v>40000</v>
      </c>
      <c r="J513" s="252">
        <v>30099.8</v>
      </c>
      <c r="K513" s="244">
        <v>20000</v>
      </c>
      <c r="L513" s="244">
        <v>9223</v>
      </c>
      <c r="M513" s="244">
        <v>20000</v>
      </c>
      <c r="N513" s="331">
        <f t="shared" si="467"/>
        <v>0</v>
      </c>
      <c r="O513" s="244">
        <v>20000</v>
      </c>
      <c r="P513" s="277">
        <f t="shared" si="469"/>
        <v>0</v>
      </c>
    </row>
    <row r="514" spans="1:17" ht="15.6">
      <c r="A514" s="74"/>
      <c r="B514" s="40"/>
      <c r="C514" s="40">
        <v>155</v>
      </c>
      <c r="D514" s="73" t="s">
        <v>231</v>
      </c>
      <c r="E514" s="21">
        <f t="shared" ref="E514:O514" si="470">SUM(E516:E539)</f>
        <v>-1308212</v>
      </c>
      <c r="F514" s="21">
        <f t="shared" si="470"/>
        <v>-218802</v>
      </c>
      <c r="G514" s="150">
        <f t="shared" si="470"/>
        <v>-2670006</v>
      </c>
      <c r="H514" s="128">
        <f t="shared" si="470"/>
        <v>-2142833.09</v>
      </c>
      <c r="I514" s="256">
        <f t="shared" si="470"/>
        <v>-839744</v>
      </c>
      <c r="J514" s="283">
        <f t="shared" si="470"/>
        <v>-888369.73999999987</v>
      </c>
      <c r="K514" s="256">
        <f t="shared" si="470"/>
        <v>-457500</v>
      </c>
      <c r="L514" s="256">
        <f t="shared" si="470"/>
        <v>-313500.27</v>
      </c>
      <c r="M514" s="256">
        <f t="shared" ref="M514" si="471">SUM(M516:M539)</f>
        <v>-615048</v>
      </c>
      <c r="N514" s="331">
        <f t="shared" ref="N514:N564" si="472">O514-M514</f>
        <v>-57721</v>
      </c>
      <c r="O514" s="256">
        <f t="shared" si="470"/>
        <v>-672769</v>
      </c>
      <c r="P514" s="277">
        <f t="shared" si="469"/>
        <v>0.47053333333333336</v>
      </c>
    </row>
    <row r="515" spans="1:17" ht="15.6" outlineLevel="1">
      <c r="A515" s="74"/>
      <c r="B515" s="40"/>
      <c r="C515" s="40"/>
      <c r="D515" s="85" t="s">
        <v>232</v>
      </c>
      <c r="E515" s="28">
        <v>-156064</v>
      </c>
      <c r="F515" s="127"/>
      <c r="G515" s="100">
        <v>-224082</v>
      </c>
      <c r="H515" s="127"/>
      <c r="I515" s="220">
        <v>-31178</v>
      </c>
      <c r="J515" s="252"/>
      <c r="K515" s="220"/>
      <c r="L515" s="220"/>
      <c r="M515" s="220"/>
      <c r="N515" s="331">
        <f t="shared" si="472"/>
        <v>0</v>
      </c>
      <c r="O515" s="220"/>
      <c r="P515" s="265"/>
    </row>
    <row r="516" spans="1:17" ht="15.6" outlineLevel="1">
      <c r="A516" s="74" t="s">
        <v>7</v>
      </c>
      <c r="B516" s="40">
        <v>15</v>
      </c>
      <c r="C516" s="40"/>
      <c r="D516" s="85" t="s">
        <v>457</v>
      </c>
      <c r="E516" s="133">
        <v>-12500</v>
      </c>
      <c r="F516" s="127">
        <v>-11004</v>
      </c>
      <c r="G516" s="99">
        <v>0</v>
      </c>
      <c r="H516" s="127"/>
      <c r="I516" s="244">
        <v>0</v>
      </c>
      <c r="J516" s="252">
        <v>-1295</v>
      </c>
      <c r="K516" s="244"/>
      <c r="L516" s="244">
        <v>-10500</v>
      </c>
      <c r="M516" s="244">
        <v>-15000</v>
      </c>
      <c r="N516" s="331">
        <f t="shared" si="472"/>
        <v>0</v>
      </c>
      <c r="O516" s="244">
        <v>-15000</v>
      </c>
      <c r="P516" s="265"/>
    </row>
    <row r="517" spans="1:17" ht="15.6" outlineLevel="1">
      <c r="A517" s="74" t="s">
        <v>44</v>
      </c>
      <c r="B517" s="40">
        <v>15</v>
      </c>
      <c r="C517" s="40"/>
      <c r="D517" s="85" t="s">
        <v>270</v>
      </c>
      <c r="E517" s="133"/>
      <c r="F517" s="127">
        <v>-3000</v>
      </c>
      <c r="G517" s="99">
        <v>0</v>
      </c>
      <c r="H517" s="127">
        <v>-4000</v>
      </c>
      <c r="I517" s="244">
        <v>0</v>
      </c>
      <c r="J517" s="252"/>
      <c r="K517" s="244"/>
      <c r="L517" s="244"/>
      <c r="M517" s="244">
        <v>0</v>
      </c>
      <c r="N517" s="331">
        <f t="shared" si="472"/>
        <v>-5000</v>
      </c>
      <c r="O517" s="244">
        <v>-5000</v>
      </c>
      <c r="P517" s="265"/>
    </row>
    <row r="518" spans="1:17" s="222" customFormat="1" ht="15.6" outlineLevel="1">
      <c r="A518" s="240" t="s">
        <v>46</v>
      </c>
      <c r="B518" s="229">
        <v>15</v>
      </c>
      <c r="C518" s="229"/>
      <c r="D518" s="85" t="s">
        <v>430</v>
      </c>
      <c r="E518" s="133"/>
      <c r="F518" s="127"/>
      <c r="G518" s="243"/>
      <c r="H518" s="127"/>
      <c r="I518" s="244"/>
      <c r="J518" s="252">
        <v>-11100</v>
      </c>
      <c r="K518" s="244"/>
      <c r="L518" s="244">
        <v>-10080</v>
      </c>
      <c r="M518" s="244"/>
      <c r="N518" s="331">
        <f t="shared" si="472"/>
        <v>0</v>
      </c>
      <c r="O518" s="244"/>
      <c r="P518" s="265"/>
    </row>
    <row r="519" spans="1:17" ht="15.6" outlineLevel="1">
      <c r="A519" s="74" t="s">
        <v>10</v>
      </c>
      <c r="B519" s="40">
        <v>15</v>
      </c>
      <c r="C519" s="40"/>
      <c r="D519" s="85" t="s">
        <v>233</v>
      </c>
      <c r="E519" s="28">
        <v>-46230</v>
      </c>
      <c r="F519" s="127">
        <v>-62913</v>
      </c>
      <c r="G519" s="100">
        <v>-88206</v>
      </c>
      <c r="H519" s="127">
        <v>-51203.519999999997</v>
      </c>
      <c r="I519" s="244">
        <v>-235846</v>
      </c>
      <c r="J519" s="252">
        <v>-310878.39</v>
      </c>
      <c r="K519" s="244">
        <v>-100000</v>
      </c>
      <c r="L519" s="244">
        <v>-73372.09</v>
      </c>
      <c r="M519" s="244">
        <v>-100000</v>
      </c>
      <c r="N519" s="331">
        <f t="shared" si="472"/>
        <v>0</v>
      </c>
      <c r="O519" s="244">
        <v>-100000</v>
      </c>
      <c r="P519" s="265"/>
    </row>
    <row r="520" spans="1:17" ht="15.6" outlineLevel="1">
      <c r="A520" s="74" t="s">
        <v>48</v>
      </c>
      <c r="B520" s="40">
        <v>15</v>
      </c>
      <c r="C520" s="40"/>
      <c r="D520" s="85" t="s">
        <v>234</v>
      </c>
      <c r="E520" s="28">
        <v>-4683</v>
      </c>
      <c r="F520" s="127"/>
      <c r="G520" s="100">
        <v>-4683</v>
      </c>
      <c r="H520" s="127">
        <v>-70123</v>
      </c>
      <c r="I520" s="244">
        <v>0</v>
      </c>
      <c r="J520" s="252"/>
      <c r="K520" s="244"/>
      <c r="L520" s="244"/>
      <c r="M520" s="244"/>
      <c r="N520" s="331">
        <f t="shared" si="472"/>
        <v>0</v>
      </c>
      <c r="O520" s="244"/>
      <c r="P520" s="265"/>
    </row>
    <row r="521" spans="1:17" ht="15.6" outlineLevel="1">
      <c r="A521" s="74"/>
      <c r="B521" s="40">
        <v>15</v>
      </c>
      <c r="C521" s="40"/>
      <c r="D521" s="85" t="s">
        <v>396</v>
      </c>
      <c r="E521" s="28">
        <v>-2400</v>
      </c>
      <c r="F521" s="127">
        <v>0</v>
      </c>
      <c r="G521" s="99">
        <v>0</v>
      </c>
      <c r="H521" s="127">
        <v>0</v>
      </c>
      <c r="I521" s="244">
        <v>-6600</v>
      </c>
      <c r="J521" s="252"/>
      <c r="K521" s="244"/>
      <c r="L521" s="244"/>
      <c r="M521" s="244"/>
      <c r="N521" s="331">
        <f t="shared" si="472"/>
        <v>0</v>
      </c>
      <c r="O521" s="244"/>
      <c r="P521" s="265"/>
    </row>
    <row r="522" spans="1:17" ht="15.6" outlineLevel="1">
      <c r="A522" s="74" t="s">
        <v>48</v>
      </c>
      <c r="B522" s="40">
        <v>15</v>
      </c>
      <c r="C522" s="40"/>
      <c r="D522" s="85" t="s">
        <v>451</v>
      </c>
      <c r="E522" s="28"/>
      <c r="F522" s="127">
        <v>-2454</v>
      </c>
      <c r="G522" s="100">
        <v>-71333</v>
      </c>
      <c r="H522" s="127"/>
      <c r="I522" s="244">
        <v>0</v>
      </c>
      <c r="J522" s="252"/>
      <c r="K522" s="244"/>
      <c r="L522" s="244"/>
      <c r="M522" s="244">
        <v>-15415</v>
      </c>
      <c r="N522" s="331">
        <f t="shared" si="472"/>
        <v>-2721</v>
      </c>
      <c r="O522" s="244">
        <v>-18136</v>
      </c>
      <c r="P522" s="265"/>
    </row>
    <row r="523" spans="1:17" s="222" customFormat="1" ht="15.6" outlineLevel="1">
      <c r="A523" s="240" t="s">
        <v>14</v>
      </c>
      <c r="B523" s="229">
        <v>15</v>
      </c>
      <c r="C523" s="229"/>
      <c r="D523" s="85" t="s">
        <v>456</v>
      </c>
      <c r="E523" s="28"/>
      <c r="F523" s="127"/>
      <c r="G523" s="244"/>
      <c r="H523" s="127"/>
      <c r="I523" s="244"/>
      <c r="J523" s="252"/>
      <c r="K523" s="244"/>
      <c r="L523" s="244"/>
      <c r="M523" s="244">
        <v>-8000</v>
      </c>
      <c r="N523" s="331">
        <f t="shared" si="472"/>
        <v>0</v>
      </c>
      <c r="O523" s="244">
        <v>-8000</v>
      </c>
      <c r="P523" s="265"/>
    </row>
    <row r="524" spans="1:17" ht="15.6" outlineLevel="1">
      <c r="A524" s="74" t="s">
        <v>51</v>
      </c>
      <c r="B524" s="40">
        <v>15</v>
      </c>
      <c r="C524" s="40"/>
      <c r="D524" s="85" t="s">
        <v>415</v>
      </c>
      <c r="E524" s="28"/>
      <c r="F524" s="127"/>
      <c r="G524" s="100">
        <v>-192475</v>
      </c>
      <c r="H524" s="127">
        <v>-192323</v>
      </c>
      <c r="I524" s="244">
        <v>0</v>
      </c>
      <c r="J524" s="252"/>
      <c r="K524" s="244">
        <v>-15000</v>
      </c>
      <c r="L524" s="244"/>
      <c r="M524" s="244"/>
      <c r="N524" s="331">
        <f t="shared" si="472"/>
        <v>0</v>
      </c>
      <c r="O524" s="244"/>
      <c r="P524" s="265"/>
    </row>
    <row r="525" spans="1:17" ht="15.6" outlineLevel="1">
      <c r="A525" s="74" t="s">
        <v>51</v>
      </c>
      <c r="B525" s="40">
        <v>15</v>
      </c>
      <c r="C525" s="40"/>
      <c r="D525" s="85" t="s">
        <v>235</v>
      </c>
      <c r="E525" s="28"/>
      <c r="F525" s="127"/>
      <c r="G525" s="99">
        <v>0</v>
      </c>
      <c r="H525" s="127"/>
      <c r="I525" s="244">
        <v>-3000</v>
      </c>
      <c r="J525" s="252">
        <v>-9793.16</v>
      </c>
      <c r="K525" s="244"/>
      <c r="L525" s="244">
        <v>-9636</v>
      </c>
      <c r="M525" s="244"/>
      <c r="N525" s="331">
        <f t="shared" si="472"/>
        <v>0</v>
      </c>
      <c r="O525" s="244"/>
      <c r="P525" s="265"/>
    </row>
    <row r="526" spans="1:17" ht="15.6" outlineLevel="1">
      <c r="A526" s="74" t="s">
        <v>52</v>
      </c>
      <c r="B526" s="40">
        <v>15</v>
      </c>
      <c r="C526" s="40"/>
      <c r="D526" s="85" t="s">
        <v>273</v>
      </c>
      <c r="E526" s="28"/>
      <c r="F526" s="127"/>
      <c r="G526" s="100">
        <v>-336631</v>
      </c>
      <c r="H526" s="127">
        <v>-3547</v>
      </c>
      <c r="I526" s="244">
        <v>-519628</v>
      </c>
      <c r="J526" s="252">
        <v>-496623.39</v>
      </c>
      <c r="K526" s="244"/>
      <c r="L526" s="244">
        <v>-2000</v>
      </c>
      <c r="M526" s="244"/>
      <c r="N526" s="331">
        <f t="shared" si="472"/>
        <v>0</v>
      </c>
      <c r="O526" s="244"/>
      <c r="P526" s="265"/>
      <c r="Q526" s="175"/>
    </row>
    <row r="527" spans="1:17" ht="15.6" outlineLevel="1">
      <c r="A527" s="74" t="s">
        <v>53</v>
      </c>
      <c r="B527" s="40">
        <v>15</v>
      </c>
      <c r="C527" s="40"/>
      <c r="D527" s="85" t="s">
        <v>281</v>
      </c>
      <c r="E527" s="28">
        <v>-2400</v>
      </c>
      <c r="F527" s="127">
        <v>-2987</v>
      </c>
      <c r="G527" s="100">
        <v>-10000</v>
      </c>
      <c r="H527" s="127">
        <v>-10865</v>
      </c>
      <c r="I527" s="244">
        <v>-2000</v>
      </c>
      <c r="J527" s="252">
        <v>-5461.07</v>
      </c>
      <c r="K527" s="244">
        <v>-60000</v>
      </c>
      <c r="L527" s="244">
        <v>-93236.52</v>
      </c>
      <c r="M527" s="244">
        <v>-40000</v>
      </c>
      <c r="N527" s="331">
        <f t="shared" si="472"/>
        <v>3000</v>
      </c>
      <c r="O527" s="244">
        <v>-37000</v>
      </c>
      <c r="P527" s="265"/>
      <c r="Q527" s="175"/>
    </row>
    <row r="528" spans="1:17" ht="15.6" outlineLevel="1">
      <c r="A528" s="74" t="s">
        <v>54</v>
      </c>
      <c r="B528" s="40">
        <v>15</v>
      </c>
      <c r="C528" s="40"/>
      <c r="D528" s="85" t="s">
        <v>434</v>
      </c>
      <c r="E528" s="28">
        <v>-28086</v>
      </c>
      <c r="F528" s="127">
        <v>-20774</v>
      </c>
      <c r="G528" s="100">
        <v>-19046</v>
      </c>
      <c r="H528" s="127">
        <v>-5613</v>
      </c>
      <c r="I528" s="244">
        <v>-10897</v>
      </c>
      <c r="J528" s="252">
        <v>-16228.61</v>
      </c>
      <c r="K528" s="244">
        <v>-16500</v>
      </c>
      <c r="L528" s="244">
        <v>-17695.66</v>
      </c>
      <c r="M528" s="244"/>
      <c r="N528" s="331">
        <f t="shared" si="472"/>
        <v>0</v>
      </c>
      <c r="O528" s="244"/>
      <c r="P528" s="265"/>
      <c r="Q528" s="175"/>
    </row>
    <row r="529" spans="1:18" s="222" customFormat="1" ht="31.2" outlineLevel="1">
      <c r="A529" s="240" t="s">
        <v>54</v>
      </c>
      <c r="B529" s="229">
        <v>15</v>
      </c>
      <c r="C529" s="229"/>
      <c r="D529" s="276" t="s">
        <v>458</v>
      </c>
      <c r="E529" s="28"/>
      <c r="F529" s="127"/>
      <c r="G529" s="244"/>
      <c r="H529" s="127"/>
      <c r="I529" s="244"/>
      <c r="J529" s="252"/>
      <c r="K529" s="244">
        <v>-4000</v>
      </c>
      <c r="L529" s="244">
        <v>-1941</v>
      </c>
      <c r="M529" s="244">
        <v>-500</v>
      </c>
      <c r="N529" s="331">
        <f t="shared" si="472"/>
        <v>0</v>
      </c>
      <c r="O529" s="244">
        <v>-500</v>
      </c>
      <c r="P529" s="265"/>
      <c r="Q529" s="175"/>
    </row>
    <row r="530" spans="1:18" s="222" customFormat="1" ht="15.6" outlineLevel="1">
      <c r="A530" s="240" t="s">
        <v>54</v>
      </c>
      <c r="B530" s="229">
        <v>15</v>
      </c>
      <c r="C530" s="229"/>
      <c r="D530" s="276" t="s">
        <v>509</v>
      </c>
      <c r="E530" s="28"/>
      <c r="F530" s="127"/>
      <c r="G530" s="244"/>
      <c r="H530" s="127"/>
      <c r="I530" s="244"/>
      <c r="J530" s="252"/>
      <c r="K530" s="244"/>
      <c r="L530" s="244"/>
      <c r="M530" s="244">
        <v>-11133</v>
      </c>
      <c r="N530" s="331">
        <f t="shared" si="472"/>
        <v>0</v>
      </c>
      <c r="O530" s="244">
        <v>-11133</v>
      </c>
      <c r="P530" s="265"/>
      <c r="Q530" s="175"/>
    </row>
    <row r="531" spans="1:18" s="222" customFormat="1" ht="15.6" outlineLevel="1">
      <c r="A531" s="240" t="s">
        <v>25</v>
      </c>
      <c r="B531" s="229">
        <v>15</v>
      </c>
      <c r="C531" s="229"/>
      <c r="D531" s="85" t="s">
        <v>420</v>
      </c>
      <c r="E531" s="28"/>
      <c r="F531" s="127"/>
      <c r="G531" s="244"/>
      <c r="H531" s="127"/>
      <c r="I531" s="244"/>
      <c r="J531" s="252"/>
      <c r="K531" s="244">
        <v>-2000</v>
      </c>
      <c r="L531" s="244">
        <v>-1457.93</v>
      </c>
      <c r="M531" s="244"/>
      <c r="N531" s="331">
        <f t="shared" si="472"/>
        <v>0</v>
      </c>
      <c r="O531" s="244"/>
      <c r="P531" s="265"/>
      <c r="Q531" s="175"/>
    </row>
    <row r="532" spans="1:18" ht="31.2" outlineLevel="1">
      <c r="A532" s="74" t="s">
        <v>27</v>
      </c>
      <c r="B532" s="40">
        <v>15</v>
      </c>
      <c r="C532" s="40"/>
      <c r="D532" s="276" t="s">
        <v>506</v>
      </c>
      <c r="E532" s="28">
        <v>-18173</v>
      </c>
      <c r="F532" s="127">
        <v>-33572</v>
      </c>
      <c r="G532" s="100">
        <v>-40000</v>
      </c>
      <c r="H532" s="127">
        <v>-49901</v>
      </c>
      <c r="I532" s="244">
        <v>-35000</v>
      </c>
      <c r="J532" s="252">
        <v>-10283.32</v>
      </c>
      <c r="K532" s="244">
        <v>-55000</v>
      </c>
      <c r="L532" s="244">
        <v>-54261.23</v>
      </c>
      <c r="M532" s="244"/>
      <c r="N532" s="331">
        <f t="shared" si="472"/>
        <v>0</v>
      </c>
      <c r="O532" s="244"/>
      <c r="P532" s="265"/>
      <c r="Q532" s="175"/>
    </row>
    <row r="533" spans="1:18" ht="15.6" outlineLevel="1">
      <c r="A533" s="74" t="s">
        <v>57</v>
      </c>
      <c r="B533" s="40">
        <v>15</v>
      </c>
      <c r="C533" s="40"/>
      <c r="D533" s="85" t="s">
        <v>381</v>
      </c>
      <c r="E533" s="28">
        <v>-14850</v>
      </c>
      <c r="F533" s="127">
        <v>-7445</v>
      </c>
      <c r="G533" s="100">
        <v>-9552</v>
      </c>
      <c r="H533" s="127">
        <v>-7752</v>
      </c>
      <c r="I533" s="244">
        <v>-1773</v>
      </c>
      <c r="J533" s="252">
        <v>-4709</v>
      </c>
      <c r="K533" s="244">
        <v>-5000</v>
      </c>
      <c r="L533" s="244">
        <v>-9400.1200000000008</v>
      </c>
      <c r="M533" s="244">
        <v>-5000</v>
      </c>
      <c r="N533" s="331">
        <f t="shared" si="472"/>
        <v>0</v>
      </c>
      <c r="O533" s="244">
        <v>-5000</v>
      </c>
      <c r="P533" s="265"/>
      <c r="Q533" s="175"/>
      <c r="R533" s="221"/>
    </row>
    <row r="534" spans="1:18" s="222" customFormat="1" ht="15.6" outlineLevel="1">
      <c r="A534" s="240" t="s">
        <v>57</v>
      </c>
      <c r="B534" s="229">
        <v>15</v>
      </c>
      <c r="C534" s="229"/>
      <c r="D534" s="85" t="s">
        <v>510</v>
      </c>
      <c r="E534" s="28"/>
      <c r="F534" s="127"/>
      <c r="G534" s="244"/>
      <c r="H534" s="127"/>
      <c r="I534" s="244"/>
      <c r="J534" s="252"/>
      <c r="K534" s="244"/>
      <c r="L534" s="244"/>
      <c r="M534" s="244"/>
      <c r="N534" s="331">
        <f t="shared" si="472"/>
        <v>-5000</v>
      </c>
      <c r="O534" s="244">
        <v>-5000</v>
      </c>
      <c r="P534" s="265"/>
      <c r="Q534" s="175"/>
      <c r="R534" s="258"/>
    </row>
    <row r="535" spans="1:18" s="222" customFormat="1" ht="15.6" outlineLevel="1">
      <c r="A535" s="240" t="s">
        <v>51</v>
      </c>
      <c r="B535" s="229">
        <v>15</v>
      </c>
      <c r="C535" s="229"/>
      <c r="D535" s="85" t="s">
        <v>435</v>
      </c>
      <c r="E535" s="28"/>
      <c r="F535" s="127"/>
      <c r="G535" s="244"/>
      <c r="H535" s="127"/>
      <c r="I535" s="244"/>
      <c r="J535" s="252"/>
      <c r="K535" s="244">
        <v>-6000</v>
      </c>
      <c r="L535" s="244"/>
      <c r="M535" s="244"/>
      <c r="N535" s="331">
        <f t="shared" si="472"/>
        <v>0</v>
      </c>
      <c r="O535" s="244"/>
      <c r="P535" s="265"/>
      <c r="Q535" s="175"/>
      <c r="R535" s="258"/>
    </row>
    <row r="536" spans="1:18" s="222" customFormat="1" ht="15.6" outlineLevel="1">
      <c r="A536" s="240" t="s">
        <v>51</v>
      </c>
      <c r="B536" s="229">
        <v>15</v>
      </c>
      <c r="C536" s="229"/>
      <c r="D536" s="85" t="s">
        <v>449</v>
      </c>
      <c r="E536" s="28"/>
      <c r="F536" s="127"/>
      <c r="G536" s="244"/>
      <c r="H536" s="127"/>
      <c r="I536" s="244">
        <v>-5000</v>
      </c>
      <c r="J536" s="252">
        <v>-5677.8</v>
      </c>
      <c r="K536" s="244">
        <v>-56750</v>
      </c>
      <c r="L536" s="244">
        <v>-29919.72</v>
      </c>
      <c r="M536" s="244">
        <v>-70000</v>
      </c>
      <c r="N536" s="331">
        <f t="shared" si="472"/>
        <v>-48000</v>
      </c>
      <c r="O536" s="244">
        <v>-118000</v>
      </c>
      <c r="P536" s="265"/>
      <c r="Q536" s="175"/>
      <c r="R536" s="258"/>
    </row>
    <row r="537" spans="1:18" ht="15.6" outlineLevel="1">
      <c r="A537" s="74" t="s">
        <v>51</v>
      </c>
      <c r="B537" s="40">
        <v>15</v>
      </c>
      <c r="C537" s="40"/>
      <c r="D537" s="85" t="s">
        <v>433</v>
      </c>
      <c r="E537" s="28">
        <v>-17030</v>
      </c>
      <c r="F537" s="127">
        <v>-20417</v>
      </c>
      <c r="G537" s="99">
        <v>0</v>
      </c>
      <c r="H537" s="127">
        <v>0</v>
      </c>
      <c r="I537" s="244">
        <v>-20000</v>
      </c>
      <c r="J537" s="252">
        <v>-16320</v>
      </c>
      <c r="K537" s="244">
        <v>-137250</v>
      </c>
      <c r="L537" s="244"/>
      <c r="M537" s="244">
        <v>-350000</v>
      </c>
      <c r="N537" s="331">
        <f t="shared" si="472"/>
        <v>0</v>
      </c>
      <c r="O537" s="244">
        <v>-350000</v>
      </c>
      <c r="P537" s="265"/>
      <c r="Q537" s="175"/>
    </row>
    <row r="538" spans="1:18" ht="0.75" customHeight="1" outlineLevel="1">
      <c r="A538" s="152" t="s">
        <v>61</v>
      </c>
      <c r="B538" s="153">
        <v>15</v>
      </c>
      <c r="C538" s="153"/>
      <c r="D538" s="154" t="s">
        <v>262</v>
      </c>
      <c r="E538" s="155">
        <v>-1040429</v>
      </c>
      <c r="F538" s="155">
        <v>0</v>
      </c>
      <c r="G538" s="151">
        <v>-1433873</v>
      </c>
      <c r="H538" s="155">
        <v>-1747505.57</v>
      </c>
      <c r="I538" s="244">
        <v>0</v>
      </c>
      <c r="J538" s="252"/>
      <c r="K538" s="244"/>
      <c r="L538" s="244"/>
      <c r="M538" s="244"/>
      <c r="N538" s="331">
        <f t="shared" si="472"/>
        <v>0</v>
      </c>
      <c r="O538" s="244"/>
      <c r="P538" s="265"/>
      <c r="Q538" s="175"/>
    </row>
    <row r="539" spans="1:18" ht="15.6" outlineLevel="1">
      <c r="A539" s="152" t="s">
        <v>61</v>
      </c>
      <c r="B539" s="153">
        <v>15</v>
      </c>
      <c r="C539" s="153"/>
      <c r="D539" s="154" t="s">
        <v>263</v>
      </c>
      <c r="E539" s="155">
        <v>-121431</v>
      </c>
      <c r="F539" s="155">
        <v>-54236</v>
      </c>
      <c r="G539" s="151">
        <v>-464207</v>
      </c>
      <c r="H539" s="155"/>
      <c r="I539" s="244">
        <v>0</v>
      </c>
      <c r="J539" s="252"/>
      <c r="K539" s="244"/>
      <c r="L539" s="244"/>
      <c r="M539" s="244"/>
      <c r="N539" s="331">
        <f t="shared" si="472"/>
        <v>0</v>
      </c>
      <c r="O539" s="244"/>
      <c r="P539" s="265"/>
      <c r="Q539" s="175"/>
    </row>
    <row r="540" spans="1:18" ht="16.2" outlineLevel="1">
      <c r="A540" s="159"/>
      <c r="B540" s="160"/>
      <c r="C540" s="161">
        <v>3502</v>
      </c>
      <c r="D540" s="162" t="s">
        <v>268</v>
      </c>
      <c r="E540" s="163"/>
      <c r="F540" s="163"/>
      <c r="G540" s="164">
        <f>SUM(G541:G548)</f>
        <v>2234070</v>
      </c>
      <c r="H540" s="163">
        <f>SUM(H541:H553)</f>
        <v>1745398.49</v>
      </c>
      <c r="I540" s="164">
        <f t="shared" ref="I540:J540" si="473">SUM(I541:I552)</f>
        <v>514855</v>
      </c>
      <c r="J540" s="184">
        <f t="shared" si="473"/>
        <v>581754.79</v>
      </c>
      <c r="K540" s="164">
        <f>SUM(K541:K552)</f>
        <v>134000</v>
      </c>
      <c r="L540" s="164">
        <f t="shared" ref="L540:O540" si="474">SUM(L541:L552)</f>
        <v>34551</v>
      </c>
      <c r="M540" s="164">
        <f t="shared" ref="M540" si="475">SUM(M541:M552)</f>
        <v>71102</v>
      </c>
      <c r="N540" s="356">
        <f t="shared" si="472"/>
        <v>57313</v>
      </c>
      <c r="O540" s="164">
        <f t="shared" si="474"/>
        <v>128415</v>
      </c>
      <c r="P540" s="265"/>
      <c r="Q540" s="175"/>
    </row>
    <row r="541" spans="1:18" ht="15.6" outlineLevel="1">
      <c r="A541" s="52"/>
      <c r="B541" s="43"/>
      <c r="C541" s="40">
        <v>3502</v>
      </c>
      <c r="D541" s="86" t="s">
        <v>431</v>
      </c>
      <c r="E541" s="21"/>
      <c r="F541" s="128"/>
      <c r="G541" s="100">
        <v>88206</v>
      </c>
      <c r="H541" s="128">
        <v>88206</v>
      </c>
      <c r="I541" s="100">
        <v>0</v>
      </c>
      <c r="J541" s="252">
        <v>4000</v>
      </c>
      <c r="K541" s="244">
        <v>0</v>
      </c>
      <c r="L541" s="244"/>
      <c r="M541" s="244"/>
      <c r="N541" s="331">
        <f t="shared" si="472"/>
        <v>0</v>
      </c>
      <c r="O541" s="244"/>
      <c r="P541" s="265"/>
      <c r="Q541" s="175"/>
    </row>
    <row r="542" spans="1:18" ht="15.6">
      <c r="A542" s="156"/>
      <c r="B542" s="157"/>
      <c r="C542" s="157">
        <v>3502</v>
      </c>
      <c r="D542" s="165" t="s">
        <v>260</v>
      </c>
      <c r="E542" s="166">
        <v>1166559</v>
      </c>
      <c r="F542" s="166"/>
      <c r="G542" s="158">
        <v>1433873</v>
      </c>
      <c r="H542" s="166">
        <v>1300105.3600000001</v>
      </c>
      <c r="I542" s="100">
        <v>0</v>
      </c>
      <c r="J542" s="252">
        <v>107582.84</v>
      </c>
      <c r="K542" s="244"/>
      <c r="L542" s="244"/>
      <c r="M542" s="244"/>
      <c r="N542" s="331">
        <f t="shared" si="472"/>
        <v>0</v>
      </c>
      <c r="O542" s="244"/>
      <c r="P542" s="265"/>
    </row>
    <row r="543" spans="1:18" ht="15.6">
      <c r="A543" s="156"/>
      <c r="B543" s="157"/>
      <c r="C543" s="157">
        <v>3502</v>
      </c>
      <c r="D543" s="165" t="s">
        <v>264</v>
      </c>
      <c r="E543" s="166"/>
      <c r="F543" s="166"/>
      <c r="G543" s="158">
        <v>178688</v>
      </c>
      <c r="H543" s="166">
        <v>175561</v>
      </c>
      <c r="I543" s="100">
        <v>0</v>
      </c>
      <c r="J543" s="252">
        <v>-7883.53</v>
      </c>
      <c r="K543" s="244"/>
      <c r="L543" s="244"/>
      <c r="M543" s="244"/>
      <c r="N543" s="331">
        <f t="shared" si="472"/>
        <v>0</v>
      </c>
      <c r="O543" s="244"/>
      <c r="P543" s="265"/>
    </row>
    <row r="544" spans="1:18" ht="15.6">
      <c r="A544" s="52"/>
      <c r="B544" s="43"/>
      <c r="C544" s="43">
        <v>3502</v>
      </c>
      <c r="D544" s="170" t="s">
        <v>508</v>
      </c>
      <c r="E544" s="63"/>
      <c r="F544" s="63"/>
      <c r="G544" s="118">
        <v>316669</v>
      </c>
      <c r="H544" s="63"/>
      <c r="I544" s="100">
        <v>494448</v>
      </c>
      <c r="J544" s="252">
        <v>464342.48</v>
      </c>
      <c r="K544" s="244">
        <v>0</v>
      </c>
      <c r="L544" s="244"/>
      <c r="M544" s="244">
        <v>13102</v>
      </c>
      <c r="N544" s="331">
        <f t="shared" si="472"/>
        <v>2313</v>
      </c>
      <c r="O544" s="244">
        <v>15415</v>
      </c>
      <c r="P544" s="265"/>
    </row>
    <row r="545" spans="1:17" s="222" customFormat="1" ht="15.6">
      <c r="A545" s="52"/>
      <c r="B545" s="230"/>
      <c r="C545" s="230">
        <v>3502</v>
      </c>
      <c r="D545" s="170" t="s">
        <v>416</v>
      </c>
      <c r="E545" s="234"/>
      <c r="F545" s="234"/>
      <c r="G545" s="252"/>
      <c r="H545" s="234"/>
      <c r="I545" s="244"/>
      <c r="J545" s="252"/>
      <c r="K545" s="244">
        <v>32000</v>
      </c>
      <c r="L545" s="244">
        <v>29266</v>
      </c>
      <c r="M545" s="244"/>
      <c r="N545" s="331">
        <f t="shared" si="472"/>
        <v>0</v>
      </c>
      <c r="O545" s="244"/>
      <c r="P545" s="265"/>
    </row>
    <row r="546" spans="1:17" s="222" customFormat="1" ht="15.6">
      <c r="A546" s="52"/>
      <c r="B546" s="230"/>
      <c r="C546" s="230">
        <v>3502</v>
      </c>
      <c r="D546" s="170" t="s">
        <v>417</v>
      </c>
      <c r="E546" s="234"/>
      <c r="F546" s="234"/>
      <c r="G546" s="252"/>
      <c r="H546" s="234"/>
      <c r="I546" s="244"/>
      <c r="J546" s="252"/>
      <c r="K546" s="244">
        <v>50000</v>
      </c>
      <c r="L546" s="244"/>
      <c r="M546" s="244">
        <v>50000</v>
      </c>
      <c r="N546" s="331">
        <f t="shared" si="472"/>
        <v>50000</v>
      </c>
      <c r="O546" s="244">
        <v>100000</v>
      </c>
      <c r="P546" s="265"/>
    </row>
    <row r="547" spans="1:17" ht="15.6">
      <c r="A547" s="74"/>
      <c r="B547" s="40"/>
      <c r="C547" s="40">
        <v>3502</v>
      </c>
      <c r="D547" s="86" t="s">
        <v>450</v>
      </c>
      <c r="E547" s="21"/>
      <c r="F547" s="128"/>
      <c r="G547" s="100">
        <v>157896</v>
      </c>
      <c r="H547" s="128">
        <v>144697.72</v>
      </c>
      <c r="I547" s="100">
        <v>3865</v>
      </c>
      <c r="J547" s="252"/>
      <c r="K547" s="244">
        <v>36000</v>
      </c>
      <c r="L547" s="244"/>
      <c r="M547" s="244"/>
      <c r="N547" s="331">
        <f t="shared" si="472"/>
        <v>0</v>
      </c>
      <c r="O547" s="244"/>
      <c r="P547" s="265"/>
    </row>
    <row r="548" spans="1:17" ht="15.6">
      <c r="A548" s="74"/>
      <c r="B548" s="40"/>
      <c r="C548" s="40">
        <v>3502</v>
      </c>
      <c r="D548" s="86" t="s">
        <v>436</v>
      </c>
      <c r="E548" s="21"/>
      <c r="F548" s="128"/>
      <c r="G548" s="100">
        <v>58738</v>
      </c>
      <c r="H548" s="128">
        <v>29802.41</v>
      </c>
      <c r="I548" s="100">
        <v>0</v>
      </c>
      <c r="J548" s="252"/>
      <c r="K548" s="244">
        <v>8000</v>
      </c>
      <c r="L548" s="244"/>
      <c r="M548" s="244"/>
      <c r="N548" s="331">
        <f t="shared" si="472"/>
        <v>0</v>
      </c>
      <c r="O548" s="244"/>
      <c r="P548" s="265"/>
    </row>
    <row r="549" spans="1:17" ht="15.6">
      <c r="A549" s="74"/>
      <c r="B549" s="40"/>
      <c r="C549" s="40">
        <v>3502</v>
      </c>
      <c r="D549" s="86" t="s">
        <v>511</v>
      </c>
      <c r="E549" s="21"/>
      <c r="F549" s="128"/>
      <c r="G549" s="100"/>
      <c r="H549" s="128">
        <v>4000</v>
      </c>
      <c r="I549" s="100">
        <v>5000</v>
      </c>
      <c r="J549" s="252">
        <v>5000</v>
      </c>
      <c r="K549" s="244"/>
      <c r="L549" s="244"/>
      <c r="M549" s="244"/>
      <c r="N549" s="331">
        <f t="shared" si="472"/>
        <v>5000</v>
      </c>
      <c r="O549" s="244">
        <v>5000</v>
      </c>
      <c r="P549" s="265"/>
      <c r="Q549" s="175"/>
    </row>
    <row r="550" spans="1:17" ht="15.6">
      <c r="A550" s="74"/>
      <c r="B550" s="40"/>
      <c r="C550" s="40">
        <v>3502</v>
      </c>
      <c r="D550" s="86" t="s">
        <v>397</v>
      </c>
      <c r="E550" s="21"/>
      <c r="F550" s="128"/>
      <c r="G550" s="100"/>
      <c r="H550" s="128"/>
      <c r="I550" s="100">
        <v>3542</v>
      </c>
      <c r="J550" s="252">
        <v>713</v>
      </c>
      <c r="K550" s="244"/>
      <c r="L550" s="244"/>
      <c r="M550" s="244"/>
      <c r="N550" s="331">
        <f t="shared" si="472"/>
        <v>0</v>
      </c>
      <c r="O550" s="244"/>
      <c r="P550" s="265"/>
      <c r="Q550" s="306"/>
    </row>
    <row r="551" spans="1:17" s="222" customFormat="1" ht="15.6">
      <c r="A551" s="240"/>
      <c r="B551" s="229"/>
      <c r="C551" s="229">
        <v>3502</v>
      </c>
      <c r="D551" s="86" t="s">
        <v>413</v>
      </c>
      <c r="E551" s="225"/>
      <c r="F551" s="254"/>
      <c r="G551" s="244"/>
      <c r="H551" s="254"/>
      <c r="I551" s="244"/>
      <c r="J551" s="252"/>
      <c r="K551" s="244"/>
      <c r="L551" s="244"/>
      <c r="M551" s="244"/>
      <c r="N551" s="331">
        <f t="shared" si="472"/>
        <v>0</v>
      </c>
      <c r="O551" s="244"/>
      <c r="P551" s="265"/>
      <c r="Q551" s="306"/>
    </row>
    <row r="552" spans="1:17" ht="15.6">
      <c r="A552" s="74"/>
      <c r="B552" s="40"/>
      <c r="C552" s="40">
        <v>3502</v>
      </c>
      <c r="D552" s="86" t="s">
        <v>287</v>
      </c>
      <c r="E552" s="21"/>
      <c r="F552" s="128"/>
      <c r="G552" s="100"/>
      <c r="H552" s="128"/>
      <c r="I552" s="100">
        <v>8000</v>
      </c>
      <c r="J552" s="252">
        <v>8000</v>
      </c>
      <c r="K552" s="244">
        <v>8000</v>
      </c>
      <c r="L552" s="244">
        <v>5285</v>
      </c>
      <c r="M552" s="244">
        <v>8000</v>
      </c>
      <c r="N552" s="331">
        <f t="shared" si="472"/>
        <v>0</v>
      </c>
      <c r="O552" s="244">
        <v>8000</v>
      </c>
      <c r="P552" s="265"/>
    </row>
    <row r="553" spans="1:17" ht="15.6">
      <c r="A553" s="74"/>
      <c r="B553" s="40"/>
      <c r="C553" s="40">
        <v>4502</v>
      </c>
      <c r="D553" s="73" t="s">
        <v>261</v>
      </c>
      <c r="E553" s="21">
        <f>SUM(E554:E554)</f>
        <v>-4392</v>
      </c>
      <c r="F553" s="21">
        <f>SUM(F554:F554)</f>
        <v>-4130</v>
      </c>
      <c r="G553" s="21">
        <f>SUM(G554:G554)</f>
        <v>0</v>
      </c>
      <c r="H553" s="128">
        <v>3026</v>
      </c>
      <c r="I553" s="100">
        <v>-16000</v>
      </c>
      <c r="J553" s="252">
        <v>-12989.35</v>
      </c>
      <c r="K553" s="244">
        <v>-25000</v>
      </c>
      <c r="L553" s="244">
        <v>-28991</v>
      </c>
      <c r="M553" s="244"/>
      <c r="N553" s="331">
        <f t="shared" si="472"/>
        <v>0</v>
      </c>
      <c r="O553" s="244"/>
      <c r="P553" s="265"/>
    </row>
    <row r="554" spans="1:17" ht="15.6" outlineLevel="1">
      <c r="A554" s="74" t="s">
        <v>50</v>
      </c>
      <c r="B554" s="40">
        <v>45</v>
      </c>
      <c r="C554" s="40"/>
      <c r="D554" s="87" t="s">
        <v>280</v>
      </c>
      <c r="E554" s="28">
        <v>-4392</v>
      </c>
      <c r="F554" s="127">
        <v>-4130</v>
      </c>
      <c r="G554" s="99">
        <v>0</v>
      </c>
      <c r="H554" s="127">
        <v>3026</v>
      </c>
      <c r="I554" s="100">
        <v>-16000</v>
      </c>
      <c r="J554" s="252">
        <v>-12989</v>
      </c>
      <c r="K554" s="244">
        <v>-16000</v>
      </c>
      <c r="L554" s="244">
        <v>-19990.939999999999</v>
      </c>
      <c r="M554" s="244">
        <v>-8000</v>
      </c>
      <c r="N554" s="331">
        <f t="shared" si="472"/>
        <v>-8000</v>
      </c>
      <c r="O554" s="244">
        <v>-16000</v>
      </c>
      <c r="P554" s="265"/>
    </row>
    <row r="555" spans="1:17" s="222" customFormat="1" ht="15.6" outlineLevel="1">
      <c r="A555" s="240"/>
      <c r="B555" s="229"/>
      <c r="C555" s="229">
        <v>4502</v>
      </c>
      <c r="D555" s="85" t="s">
        <v>414</v>
      </c>
      <c r="E555" s="28"/>
      <c r="F555" s="127"/>
      <c r="G555" s="243"/>
      <c r="H555" s="127"/>
      <c r="I555" s="244"/>
      <c r="J555" s="252"/>
      <c r="K555" s="244">
        <v>-9000</v>
      </c>
      <c r="L555" s="244">
        <v>-9000</v>
      </c>
      <c r="M555" s="244"/>
      <c r="N555" s="331">
        <f t="shared" si="472"/>
        <v>0</v>
      </c>
      <c r="O555" s="244"/>
      <c r="P555" s="265"/>
    </row>
    <row r="556" spans="1:17" ht="15.6">
      <c r="A556" s="74"/>
      <c r="B556" s="40"/>
      <c r="C556" s="40"/>
      <c r="D556" s="88" t="s">
        <v>236</v>
      </c>
      <c r="E556" s="21">
        <v>0</v>
      </c>
      <c r="F556" s="128"/>
      <c r="G556" s="99"/>
      <c r="H556" s="128"/>
      <c r="I556" s="100"/>
      <c r="J556" s="252"/>
      <c r="K556" s="244"/>
      <c r="L556" s="244"/>
      <c r="M556" s="244"/>
      <c r="N556" s="331">
        <f t="shared" si="472"/>
        <v>0</v>
      </c>
      <c r="O556" s="244"/>
      <c r="P556" s="265"/>
    </row>
    <row r="557" spans="1:17" ht="15.6">
      <c r="A557" s="74"/>
      <c r="B557" s="40"/>
      <c r="C557" s="40">
        <v>655</v>
      </c>
      <c r="D557" s="73" t="s">
        <v>237</v>
      </c>
      <c r="E557" s="21">
        <v>825</v>
      </c>
      <c r="F557" s="128">
        <v>511</v>
      </c>
      <c r="G557" s="99">
        <v>570</v>
      </c>
      <c r="H557" s="128">
        <v>200.15</v>
      </c>
      <c r="I557" s="100">
        <v>150</v>
      </c>
      <c r="J557" s="252">
        <v>23.87</v>
      </c>
      <c r="K557" s="244">
        <v>70</v>
      </c>
      <c r="L557" s="244">
        <v>48</v>
      </c>
      <c r="M557" s="244">
        <v>50</v>
      </c>
      <c r="N557" s="331">
        <f t="shared" si="472"/>
        <v>0</v>
      </c>
      <c r="O557" s="244">
        <v>50</v>
      </c>
      <c r="P557" s="265"/>
    </row>
    <row r="558" spans="1:17" ht="15.6">
      <c r="A558" s="74" t="s">
        <v>437</v>
      </c>
      <c r="B558" s="40"/>
      <c r="C558" s="40">
        <v>605</v>
      </c>
      <c r="D558" s="73" t="s">
        <v>238</v>
      </c>
      <c r="E558" s="21">
        <v>-5373</v>
      </c>
      <c r="F558" s="128">
        <v>-4507</v>
      </c>
      <c r="G558" s="100">
        <v>-2900</v>
      </c>
      <c r="H558" s="128">
        <v>-4027.71</v>
      </c>
      <c r="I558" s="100">
        <v>-7410</v>
      </c>
      <c r="J558" s="252">
        <v>-4277.51</v>
      </c>
      <c r="K558" s="244">
        <v>-6151</v>
      </c>
      <c r="L558" s="244">
        <v>-4786.47</v>
      </c>
      <c r="M558" s="244">
        <v>-12700</v>
      </c>
      <c r="N558" s="331">
        <f t="shared" si="472"/>
        <v>0</v>
      </c>
      <c r="O558" s="244">
        <v>-12700</v>
      </c>
      <c r="P558" s="265"/>
    </row>
    <row r="559" spans="1:17" ht="15.6">
      <c r="A559" s="74"/>
      <c r="B559" s="40"/>
      <c r="C559" s="78" t="s">
        <v>239</v>
      </c>
      <c r="D559" s="89"/>
      <c r="E559" s="90">
        <f t="shared" ref="E559:O559" si="476">E511+E512</f>
        <v>-2673</v>
      </c>
      <c r="F559" s="90">
        <f t="shared" si="476"/>
        <v>-67766.820000000065</v>
      </c>
      <c r="G559" s="90">
        <f t="shared" si="476"/>
        <v>-392237</v>
      </c>
      <c r="H559" s="90">
        <f t="shared" si="476"/>
        <v>-149907.29999999976</v>
      </c>
      <c r="I559" s="90">
        <f t="shared" si="476"/>
        <v>-162281</v>
      </c>
      <c r="J559" s="288">
        <f t="shared" si="476"/>
        <v>23893.550000000396</v>
      </c>
      <c r="K559" s="90">
        <f t="shared" si="476"/>
        <v>-177565</v>
      </c>
      <c r="L559" s="90">
        <f t="shared" si="476"/>
        <v>-31103.639999999665</v>
      </c>
      <c r="M559" s="90">
        <f t="shared" ref="M559" si="477">M511+M512</f>
        <v>-364092</v>
      </c>
      <c r="N559" s="355">
        <f t="shared" si="472"/>
        <v>485</v>
      </c>
      <c r="O559" s="90">
        <f t="shared" si="476"/>
        <v>-363607</v>
      </c>
      <c r="P559" s="265"/>
    </row>
    <row r="560" spans="1:17" ht="15.6">
      <c r="A560" s="91"/>
      <c r="B560" s="92">
        <v>20</v>
      </c>
      <c r="C560" s="93" t="s">
        <v>39</v>
      </c>
      <c r="D560" s="94"/>
      <c r="E560" s="15">
        <f>SUM(E561:E563)</f>
        <v>38627</v>
      </c>
      <c r="F560" s="15">
        <f>SUM(F561:F563)</f>
        <v>-45336</v>
      </c>
      <c r="G560" s="15">
        <f>SUM(G561:G563)</f>
        <v>210997</v>
      </c>
      <c r="H560" s="15">
        <f>SUM(H561:H563)</f>
        <v>203958.5</v>
      </c>
      <c r="I560" s="15">
        <f t="shared" ref="I560:J560" si="478">SUM(I561:I563)</f>
        <v>167042</v>
      </c>
      <c r="J560" s="15">
        <f t="shared" si="478"/>
        <v>168531</v>
      </c>
      <c r="K560" s="15">
        <f t="shared" ref="K560:O560" si="479">SUM(K561:K563)</f>
        <v>19825</v>
      </c>
      <c r="L560" s="15">
        <f t="shared" si="479"/>
        <v>-80121.400000000009</v>
      </c>
      <c r="M560" s="15">
        <f t="shared" ref="M560" si="480">SUM(M561:M563)</f>
        <v>287611</v>
      </c>
      <c r="N560" s="355">
        <f t="shared" si="472"/>
        <v>0</v>
      </c>
      <c r="O560" s="15">
        <f t="shared" si="479"/>
        <v>287611</v>
      </c>
      <c r="P560" s="265"/>
    </row>
    <row r="561" spans="1:16" ht="15.6">
      <c r="A561" s="9"/>
      <c r="B561" s="39"/>
      <c r="C561" s="39">
        <v>2081</v>
      </c>
      <c r="D561" s="39" t="s">
        <v>240</v>
      </c>
      <c r="E561" s="8">
        <v>83085</v>
      </c>
      <c r="F561" s="129">
        <v>0</v>
      </c>
      <c r="G561" s="100">
        <v>261100</v>
      </c>
      <c r="H561" s="129">
        <v>260000</v>
      </c>
      <c r="I561" s="100">
        <v>240000</v>
      </c>
      <c r="J561" s="252">
        <v>240000</v>
      </c>
      <c r="K561" s="244">
        <v>100000</v>
      </c>
      <c r="L561" s="244">
        <v>0</v>
      </c>
      <c r="M561" s="244">
        <v>400000</v>
      </c>
      <c r="N561" s="331">
        <f t="shared" si="472"/>
        <v>0</v>
      </c>
      <c r="O561" s="244">
        <v>400000</v>
      </c>
      <c r="P561" s="265"/>
    </row>
    <row r="562" spans="1:16" ht="15.6">
      <c r="A562" s="9"/>
      <c r="B562" s="39"/>
      <c r="C562" s="39">
        <v>2081</v>
      </c>
      <c r="D562" s="39" t="s">
        <v>241</v>
      </c>
      <c r="E562" s="8">
        <v>-39568</v>
      </c>
      <c r="F562" s="129">
        <v>-39960</v>
      </c>
      <c r="G562" s="100">
        <v>-41453</v>
      </c>
      <c r="H562" s="129">
        <v>-50812</v>
      </c>
      <c r="I562" s="100">
        <v>-67458</v>
      </c>
      <c r="J562" s="252">
        <v>-65545</v>
      </c>
      <c r="K562" s="244">
        <v>-74590</v>
      </c>
      <c r="L562" s="244">
        <v>-74542.63</v>
      </c>
      <c r="M562" s="244">
        <v>-110500</v>
      </c>
      <c r="N562" s="331">
        <f t="shared" si="472"/>
        <v>0</v>
      </c>
      <c r="O562" s="244">
        <v>-110500</v>
      </c>
      <c r="P562" s="265"/>
    </row>
    <row r="563" spans="1:16" ht="15.6">
      <c r="A563" s="9"/>
      <c r="B563" s="39"/>
      <c r="C563" s="39">
        <v>2082</v>
      </c>
      <c r="D563" s="39" t="s">
        <v>242</v>
      </c>
      <c r="E563" s="8">
        <v>-4890</v>
      </c>
      <c r="F563" s="129">
        <v>-5376</v>
      </c>
      <c r="G563" s="100">
        <v>-8650</v>
      </c>
      <c r="H563" s="129">
        <v>-5229.5</v>
      </c>
      <c r="I563" s="100">
        <v>-5500</v>
      </c>
      <c r="J563" s="252">
        <v>-5924</v>
      </c>
      <c r="K563" s="244">
        <v>-5585</v>
      </c>
      <c r="L563" s="244">
        <v>-5578.77</v>
      </c>
      <c r="M563" s="244">
        <v>-1889</v>
      </c>
      <c r="N563" s="331">
        <f t="shared" si="472"/>
        <v>0</v>
      </c>
      <c r="O563" s="244">
        <v>-1889</v>
      </c>
      <c r="P563" s="265"/>
    </row>
    <row r="564" spans="1:16" ht="21.75" customHeight="1">
      <c r="A564" s="74"/>
      <c r="B564" s="40"/>
      <c r="C564" s="82" t="s">
        <v>40</v>
      </c>
      <c r="D564" s="82"/>
      <c r="E564" s="102">
        <v>-59318</v>
      </c>
      <c r="F564" s="102">
        <v>-59318</v>
      </c>
      <c r="G564" s="102">
        <v>-175691</v>
      </c>
      <c r="H564" s="102">
        <v>48606</v>
      </c>
      <c r="I564" s="263">
        <v>4761</v>
      </c>
      <c r="J564" s="263">
        <v>192425</v>
      </c>
      <c r="K564" s="219">
        <v>-157740</v>
      </c>
      <c r="L564" s="219">
        <v>-111225.43</v>
      </c>
      <c r="M564" s="219">
        <v>-76481</v>
      </c>
      <c r="N564" s="355">
        <f t="shared" si="472"/>
        <v>485</v>
      </c>
      <c r="O564" s="219">
        <v>-75996</v>
      </c>
      <c r="P564" s="265"/>
    </row>
    <row r="565" spans="1:16" ht="21.75" customHeight="1">
      <c r="A565" s="74"/>
      <c r="B565" s="40"/>
      <c r="C565" s="70"/>
      <c r="D565" s="70" t="s">
        <v>293</v>
      </c>
      <c r="E565" s="71">
        <v>195907</v>
      </c>
      <c r="F565" s="71">
        <f>E565+F564</f>
        <v>136589</v>
      </c>
      <c r="G565" s="71"/>
      <c r="H565" s="71">
        <f>E565+H564</f>
        <v>244513</v>
      </c>
      <c r="I565" s="100"/>
      <c r="J565" s="252">
        <v>394952.38</v>
      </c>
      <c r="K565" s="244">
        <f>J565+K564</f>
        <v>237212.38</v>
      </c>
      <c r="L565" s="244">
        <v>283726.95</v>
      </c>
      <c r="M565" s="244">
        <f>L565+M564</f>
        <v>207245.95</v>
      </c>
      <c r="N565" s="331"/>
      <c r="O565" s="244">
        <f>L565+O564</f>
        <v>207730.95</v>
      </c>
      <c r="P565" s="265"/>
    </row>
    <row r="566" spans="1:16" ht="15.6">
      <c r="A566" s="95"/>
      <c r="B566" s="70"/>
      <c r="C566" s="70"/>
      <c r="D566" s="96" t="s">
        <v>243</v>
      </c>
      <c r="E566" s="97">
        <f t="shared" ref="E566:M566" si="481">E5-E43+E512+E560-E564</f>
        <v>95272</v>
      </c>
      <c r="F566" s="97">
        <f t="shared" si="481"/>
        <v>-53784.820000000065</v>
      </c>
      <c r="G566" s="97">
        <f t="shared" si="481"/>
        <v>-5549</v>
      </c>
      <c r="H566" s="97">
        <f t="shared" si="481"/>
        <v>5445.2000000002445</v>
      </c>
      <c r="I566" s="97">
        <f t="shared" si="481"/>
        <v>0</v>
      </c>
      <c r="J566" s="97">
        <f t="shared" si="481"/>
        <v>-0.44999999960418791</v>
      </c>
      <c r="K566" s="97">
        <f t="shared" si="481"/>
        <v>0</v>
      </c>
      <c r="L566" s="97">
        <f t="shared" si="481"/>
        <v>0.39000000031956006</v>
      </c>
      <c r="M566" s="97">
        <f t="shared" si="481"/>
        <v>0</v>
      </c>
      <c r="N566" s="349"/>
      <c r="O566" s="97">
        <f>O5-O43+O512+O560-O564</f>
        <v>0</v>
      </c>
      <c r="P566" s="265"/>
    </row>
    <row r="567" spans="1:16" ht="15.6">
      <c r="A567" s="1"/>
      <c r="B567" s="2"/>
      <c r="C567" s="2"/>
      <c r="D567" s="2"/>
      <c r="E567" s="3"/>
      <c r="F567" s="3"/>
      <c r="H567" s="3"/>
    </row>
    <row r="568" spans="1:16">
      <c r="D568" t="s">
        <v>440</v>
      </c>
      <c r="H568" s="173"/>
      <c r="I568" s="173">
        <f>I5+I540+I513+I557+I561-I564</f>
        <v>2574696</v>
      </c>
      <c r="K568" s="173">
        <f>K5+K540+K557+K561-K564+K513</f>
        <v>2334940</v>
      </c>
      <c r="L568" s="173">
        <f>L5+L540+L557+L561-L564+L513</f>
        <v>2156472.8600000003</v>
      </c>
      <c r="M568" s="173">
        <f>M5+M540+M557+M561-M564+M513</f>
        <v>2595428</v>
      </c>
      <c r="N568" s="173">
        <f>O568-M568</f>
        <v>98360</v>
      </c>
      <c r="O568" s="173">
        <f>O5+O540+O557+O561-O564+O513</f>
        <v>2693788</v>
      </c>
    </row>
    <row r="569" spans="1:16">
      <c r="G569" s="173"/>
      <c r="I569" s="173">
        <f>I43-I514-I553-I558-I562-I563</f>
        <v>2574696</v>
      </c>
      <c r="K569" s="173">
        <f>K43-K514-K562-K563-K558-K553</f>
        <v>2334940</v>
      </c>
      <c r="L569" s="173">
        <f>L43-L514-L562-L563-L558-L553</f>
        <v>2156472.4700000002</v>
      </c>
      <c r="M569" s="173">
        <f>M43-M514-M562-M563-M558-M553</f>
        <v>2595428</v>
      </c>
      <c r="N569" s="173">
        <f>O569-M569</f>
        <v>98360</v>
      </c>
      <c r="O569" s="173">
        <f>O43-O514-O562-O563-O558-O553</f>
        <v>2693788</v>
      </c>
    </row>
    <row r="570" spans="1:16">
      <c r="H570" s="173"/>
      <c r="K570"/>
    </row>
    <row r="571" spans="1:16">
      <c r="H571" s="173"/>
      <c r="K571" s="173">
        <f>K569-K568</f>
        <v>0</v>
      </c>
      <c r="L571" s="173">
        <f t="shared" ref="L571:O571" si="482">L569-L568</f>
        <v>-0.39000000013038516</v>
      </c>
      <c r="M571" s="173">
        <f t="shared" ref="M571" si="483">M569-M568</f>
        <v>0</v>
      </c>
      <c r="O571" s="173">
        <f t="shared" si="482"/>
        <v>0</v>
      </c>
    </row>
    <row r="572" spans="1:16">
      <c r="H572" s="173"/>
    </row>
    <row r="573" spans="1:16">
      <c r="H573" s="173"/>
    </row>
    <row r="574" spans="1:16">
      <c r="H574" s="173"/>
    </row>
    <row r="575" spans="1:16">
      <c r="H575" s="173"/>
    </row>
    <row r="576" spans="1:16">
      <c r="G576" s="173"/>
      <c r="H576" s="173"/>
    </row>
  </sheetData>
  <autoFilter ref="A46:H566" xr:uid="{00000000-0009-0000-0000-000000000000}"/>
  <phoneticPr fontId="13" type="noConversion"/>
  <pageMargins left="0.74803149606299213" right="0.74803149606299213" top="0.98425196850393704" bottom="0.98425196850393704" header="0.51181102362204722" footer="0.51181102362204722"/>
  <pageSetup scale="72" fitToHeight="12" orientation="landscape" r:id="rId1"/>
  <headerFooter alignWithMargins="0">
    <oddFooter>Lk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28"/>
  <sheetViews>
    <sheetView zoomScaleNormal="100" workbookViewId="0">
      <selection activeCell="X9" sqref="X9"/>
    </sheetView>
  </sheetViews>
  <sheetFormatPr defaultRowHeight="13.2"/>
  <cols>
    <col min="1" max="1" width="36" customWidth="1"/>
    <col min="2" max="13" width="9.109375" hidden="1" customWidth="1"/>
    <col min="14" max="14" width="15.33203125" hidden="1" customWidth="1"/>
    <col min="15" max="15" width="9.109375" hidden="1" customWidth="1"/>
    <col min="16" max="16" width="0.33203125" customWidth="1"/>
    <col min="17" max="17" width="11.88671875" hidden="1" customWidth="1"/>
    <col min="18" max="19" width="11.5546875" customWidth="1"/>
    <col min="20" max="20" width="9.109375" customWidth="1"/>
    <col min="21" max="21" width="12.109375" customWidth="1"/>
    <col min="22" max="22" width="11.5546875" customWidth="1"/>
    <col min="23" max="23" width="11.5546875" style="222" customWidth="1"/>
    <col min="24" max="24" width="14.33203125" style="222" customWidth="1"/>
    <col min="25" max="25" width="10.44140625" customWidth="1"/>
  </cols>
  <sheetData>
    <row r="1" spans="1:30">
      <c r="A1" s="175"/>
      <c r="B1" s="175"/>
      <c r="C1" s="175"/>
      <c r="D1" s="175"/>
      <c r="E1" s="175"/>
      <c r="F1" s="175"/>
      <c r="G1" s="175"/>
    </row>
    <row r="2" spans="1:30">
      <c r="A2" s="176" t="s">
        <v>295</v>
      </c>
      <c r="B2" s="175"/>
      <c r="C2" s="175"/>
      <c r="D2" s="176"/>
      <c r="E2" s="177" t="s">
        <v>296</v>
      </c>
      <c r="F2" s="137">
        <f>SUM(F3:F5)</f>
        <v>30000</v>
      </c>
    </row>
    <row r="3" spans="1:30">
      <c r="A3" s="175"/>
      <c r="B3" s="175"/>
      <c r="C3" s="175"/>
      <c r="D3" s="175"/>
      <c r="E3" s="175"/>
      <c r="F3" s="100">
        <f>SUM(D3:E3)</f>
        <v>0</v>
      </c>
      <c r="G3" s="176" t="s">
        <v>297</v>
      </c>
    </row>
    <row r="4" spans="1:30">
      <c r="A4" s="105" t="s">
        <v>298</v>
      </c>
      <c r="B4" s="99" t="s">
        <v>299</v>
      </c>
      <c r="C4" s="99" t="s">
        <v>300</v>
      </c>
      <c r="D4" s="99" t="s">
        <v>301</v>
      </c>
      <c r="E4" s="99" t="s">
        <v>302</v>
      </c>
      <c r="F4" s="100">
        <f>SUM(D4:E4)</f>
        <v>0</v>
      </c>
      <c r="G4" s="178" t="s">
        <v>303</v>
      </c>
      <c r="H4" s="99" t="s">
        <v>304</v>
      </c>
      <c r="I4" s="99" t="s">
        <v>305</v>
      </c>
      <c r="J4" s="99" t="s">
        <v>306</v>
      </c>
      <c r="K4" s="99" t="s">
        <v>307</v>
      </c>
      <c r="L4" s="99" t="s">
        <v>308</v>
      </c>
      <c r="M4" s="179" t="s">
        <v>309</v>
      </c>
      <c r="N4" s="180" t="s">
        <v>310</v>
      </c>
      <c r="O4" s="181" t="s">
        <v>311</v>
      </c>
      <c r="P4" s="182" t="s">
        <v>312</v>
      </c>
      <c r="Q4" s="180" t="s">
        <v>313</v>
      </c>
      <c r="R4" s="180" t="s">
        <v>374</v>
      </c>
      <c r="S4" s="180" t="s">
        <v>375</v>
      </c>
      <c r="T4" s="180" t="s">
        <v>376</v>
      </c>
      <c r="U4" s="180" t="s">
        <v>406</v>
      </c>
      <c r="V4" s="290" t="s">
        <v>405</v>
      </c>
      <c r="W4" s="290" t="s">
        <v>441</v>
      </c>
      <c r="X4" s="180" t="s">
        <v>464</v>
      </c>
    </row>
    <row r="5" spans="1:30">
      <c r="A5" s="183" t="s">
        <v>314</v>
      </c>
      <c r="B5" s="183"/>
      <c r="C5" s="183"/>
      <c r="D5" s="183"/>
      <c r="E5" s="183"/>
      <c r="F5" s="184">
        <v>30000</v>
      </c>
      <c r="G5" s="184">
        <f t="shared" ref="G5:R5" si="0">SUM(G6+G10+G52+G77)</f>
        <v>16593700</v>
      </c>
      <c r="H5" s="184">
        <f t="shared" si="0"/>
        <v>25266543</v>
      </c>
      <c r="I5" s="184">
        <f t="shared" si="0"/>
        <v>-1162370</v>
      </c>
      <c r="J5" s="184">
        <f t="shared" si="0"/>
        <v>24104173</v>
      </c>
      <c r="K5" s="184">
        <f t="shared" si="0"/>
        <v>-246753</v>
      </c>
      <c r="L5" s="184">
        <f t="shared" si="0"/>
        <v>1549551</v>
      </c>
      <c r="M5" s="184">
        <f t="shared" si="0"/>
        <v>171560</v>
      </c>
      <c r="N5" s="184">
        <f t="shared" si="0"/>
        <v>1514790</v>
      </c>
      <c r="O5" s="184">
        <f t="shared" si="0"/>
        <v>1475293</v>
      </c>
      <c r="P5" s="184">
        <f t="shared" si="0"/>
        <v>1608961</v>
      </c>
      <c r="Q5" s="184">
        <f t="shared" si="0"/>
        <v>1595885</v>
      </c>
      <c r="R5" s="184">
        <f t="shared" si="0"/>
        <v>1700244</v>
      </c>
      <c r="S5" s="184">
        <f t="shared" ref="S5" si="1">SUM(S6+S10+S52+S77)</f>
        <v>1707600</v>
      </c>
      <c r="T5" s="184">
        <f>SUM(T6+T10+T52+T77)</f>
        <v>1784452</v>
      </c>
      <c r="U5" s="184">
        <f>SUM(U6+U10+U52+U77)</f>
        <v>1890302.95</v>
      </c>
      <c r="V5" s="291">
        <f>SUM(V6+V10+V52+V77)</f>
        <v>1923130</v>
      </c>
      <c r="W5" s="291">
        <f>SUM(W6+W10+W52+W77)</f>
        <v>2027795</v>
      </c>
      <c r="X5" s="291">
        <f>SUM(X6+X10+X52+X77)</f>
        <v>2054008</v>
      </c>
    </row>
    <row r="6" spans="1:30">
      <c r="A6" s="185" t="s">
        <v>315</v>
      </c>
      <c r="B6" s="185"/>
      <c r="C6" s="185"/>
      <c r="D6" s="186">
        <v>6529000</v>
      </c>
      <c r="E6" s="186">
        <f>SUM(E7:E9)</f>
        <v>6385330</v>
      </c>
      <c r="F6" s="186"/>
      <c r="G6" s="186">
        <f t="shared" ref="G6:L6" si="2">SUM(G7:G9)</f>
        <v>6406000</v>
      </c>
      <c r="H6" s="186">
        <f t="shared" si="2"/>
        <v>13004000</v>
      </c>
      <c r="I6" s="186">
        <f t="shared" si="2"/>
        <v>-470000</v>
      </c>
      <c r="J6" s="186">
        <f t="shared" si="2"/>
        <v>12534000</v>
      </c>
      <c r="K6" s="186">
        <f t="shared" si="2"/>
        <v>-124380</v>
      </c>
      <c r="L6" s="186">
        <f t="shared" si="2"/>
        <v>829349</v>
      </c>
      <c r="M6" s="186"/>
      <c r="N6" s="186">
        <f>SUM(N7:N9)</f>
        <v>843620</v>
      </c>
      <c r="O6" s="186">
        <f>SUM(O7:O9)</f>
        <v>807270</v>
      </c>
      <c r="P6" s="186">
        <f>SUM(P7:P9)</f>
        <v>930667</v>
      </c>
      <c r="Q6" s="186">
        <f>SUM(Q7:Q9)</f>
        <v>960267</v>
      </c>
      <c r="R6" s="186">
        <f>SUM(R7:R9)</f>
        <v>1133539</v>
      </c>
      <c r="S6" s="186">
        <f t="shared" ref="S6" si="3">SUM(S7:S9)</f>
        <v>1149765</v>
      </c>
      <c r="T6" s="186">
        <f t="shared" ref="T6:W6" si="4">SUM(T7:T9)</f>
        <v>1213896</v>
      </c>
      <c r="U6" s="186">
        <f t="shared" si="4"/>
        <v>1281458.2</v>
      </c>
      <c r="V6" s="292">
        <f t="shared" si="4"/>
        <v>1341745</v>
      </c>
      <c r="W6" s="292">
        <f t="shared" si="4"/>
        <v>1442981</v>
      </c>
      <c r="X6" s="292">
        <f t="shared" ref="X6" si="5">SUM(X7:X9)</f>
        <v>1446981</v>
      </c>
    </row>
    <row r="7" spans="1:30">
      <c r="A7" s="99" t="s">
        <v>316</v>
      </c>
      <c r="B7" s="100">
        <v>4510000</v>
      </c>
      <c r="C7" s="100">
        <v>4597557</v>
      </c>
      <c r="D7" s="100">
        <v>5849000</v>
      </c>
      <c r="E7" s="100">
        <v>5799412</v>
      </c>
      <c r="F7" s="137">
        <v>120000</v>
      </c>
      <c r="G7" s="100">
        <v>5800000</v>
      </c>
      <c r="H7" s="187">
        <v>11940000</v>
      </c>
      <c r="I7" s="100">
        <v>-670000</v>
      </c>
      <c r="J7" s="100">
        <f>SUM(H7:I7)</f>
        <v>11270000</v>
      </c>
      <c r="K7" s="100">
        <v>-124380</v>
      </c>
      <c r="L7" s="118">
        <v>756951</v>
      </c>
      <c r="M7" s="188">
        <v>11388299</v>
      </c>
      <c r="N7" s="189">
        <v>769720</v>
      </c>
      <c r="O7" s="100">
        <v>730128</v>
      </c>
      <c r="P7" s="100">
        <v>858195</v>
      </c>
      <c r="Q7" s="118">
        <v>893272</v>
      </c>
      <c r="R7" s="100">
        <v>1057539</v>
      </c>
      <c r="S7" s="100">
        <v>1073298</v>
      </c>
      <c r="T7" s="100">
        <v>1137696</v>
      </c>
      <c r="U7" s="100">
        <v>1205186</v>
      </c>
      <c r="V7" s="275">
        <v>1265445</v>
      </c>
      <c r="W7" s="275">
        <v>1366681</v>
      </c>
      <c r="X7" s="275">
        <v>1366681</v>
      </c>
      <c r="Y7" s="221"/>
      <c r="Z7" s="175"/>
      <c r="AA7" s="175"/>
      <c r="AB7" s="175"/>
      <c r="AC7" s="175"/>
      <c r="AD7" s="175"/>
    </row>
    <row r="8" spans="1:30">
      <c r="A8" s="99" t="s">
        <v>317</v>
      </c>
      <c r="B8" s="100">
        <v>700000</v>
      </c>
      <c r="C8" s="100">
        <v>576864</v>
      </c>
      <c r="D8" s="100">
        <v>675000</v>
      </c>
      <c r="E8" s="100">
        <v>585918</v>
      </c>
      <c r="F8" s="100"/>
      <c r="G8" s="100">
        <v>600000</v>
      </c>
      <c r="H8" s="187">
        <v>1034000</v>
      </c>
      <c r="I8" s="100">
        <v>200000</v>
      </c>
      <c r="J8" s="100">
        <f>SUM(H8:I8)</f>
        <v>1234000</v>
      </c>
      <c r="K8" s="100"/>
      <c r="L8" s="118">
        <v>71114</v>
      </c>
      <c r="M8" s="188">
        <v>1184070</v>
      </c>
      <c r="N8" s="189">
        <v>72000</v>
      </c>
      <c r="O8" s="100">
        <v>75224</v>
      </c>
      <c r="P8" s="100">
        <v>70826</v>
      </c>
      <c r="Q8" s="118">
        <v>65000</v>
      </c>
      <c r="R8" s="100">
        <v>74000</v>
      </c>
      <c r="S8" s="100">
        <v>74568</v>
      </c>
      <c r="T8" s="100">
        <v>74300</v>
      </c>
      <c r="U8" s="100">
        <v>74281</v>
      </c>
      <c r="V8" s="275">
        <v>74300</v>
      </c>
      <c r="W8" s="275">
        <v>74300</v>
      </c>
      <c r="X8" s="275">
        <v>78300</v>
      </c>
      <c r="Y8" s="175"/>
      <c r="Z8" s="175"/>
      <c r="AA8" s="175"/>
      <c r="AB8" s="175"/>
      <c r="AC8" s="175"/>
      <c r="AD8" s="175"/>
    </row>
    <row r="9" spans="1:30">
      <c r="A9" s="99" t="s">
        <v>318</v>
      </c>
      <c r="B9" s="100">
        <v>5000</v>
      </c>
      <c r="C9" s="122">
        <v>0</v>
      </c>
      <c r="D9" s="122">
        <v>5000</v>
      </c>
      <c r="E9" s="99">
        <v>0</v>
      </c>
      <c r="F9" s="137">
        <f>SUM(F10:F14)</f>
        <v>717077</v>
      </c>
      <c r="G9" s="100">
        <v>6000</v>
      </c>
      <c r="H9" s="100">
        <v>30000</v>
      </c>
      <c r="I9" s="100"/>
      <c r="J9" s="100">
        <v>30000</v>
      </c>
      <c r="K9" s="100"/>
      <c r="L9" s="118">
        <v>1284</v>
      </c>
      <c r="M9" s="188">
        <v>28662</v>
      </c>
      <c r="N9" s="189">
        <v>1900</v>
      </c>
      <c r="O9" s="100">
        <v>1918</v>
      </c>
      <c r="P9" s="100">
        <v>1646</v>
      </c>
      <c r="Q9" s="118">
        <v>1995</v>
      </c>
      <c r="R9" s="100">
        <v>2000</v>
      </c>
      <c r="S9" s="100">
        <v>1899</v>
      </c>
      <c r="T9" s="100">
        <v>1900</v>
      </c>
      <c r="U9" s="100">
        <v>1991.2</v>
      </c>
      <c r="V9" s="275">
        <v>2000</v>
      </c>
      <c r="W9" s="275">
        <v>2000</v>
      </c>
      <c r="X9" s="275">
        <v>2000</v>
      </c>
      <c r="Y9" s="175"/>
      <c r="Z9" s="175"/>
      <c r="AA9" s="175"/>
      <c r="AB9" s="175"/>
      <c r="AC9" s="175"/>
      <c r="AD9" s="175"/>
    </row>
    <row r="10" spans="1:30">
      <c r="A10" s="190" t="s">
        <v>319</v>
      </c>
      <c r="B10" s="191"/>
      <c r="C10" s="190"/>
      <c r="D10" s="190"/>
      <c r="E10" s="190"/>
      <c r="F10" s="191">
        <v>170000</v>
      </c>
      <c r="G10" s="191">
        <f t="shared" ref="G10:R10" si="6">SUM(G11+G12+G20+G26+G27+G30+G37+G40+G43+G48+G50)</f>
        <v>2096326</v>
      </c>
      <c r="H10" s="191">
        <f t="shared" si="6"/>
        <v>3582565</v>
      </c>
      <c r="I10" s="191">
        <f t="shared" si="6"/>
        <v>140551</v>
      </c>
      <c r="J10" s="191">
        <f t="shared" si="6"/>
        <v>3723116</v>
      </c>
      <c r="K10" s="191">
        <f t="shared" si="6"/>
        <v>-85000</v>
      </c>
      <c r="L10" s="192">
        <f t="shared" si="6"/>
        <v>259287</v>
      </c>
      <c r="M10" s="191">
        <f t="shared" si="6"/>
        <v>157452</v>
      </c>
      <c r="N10" s="189">
        <f t="shared" si="6"/>
        <v>253249</v>
      </c>
      <c r="O10" s="191">
        <f t="shared" si="6"/>
        <v>243170</v>
      </c>
      <c r="P10" s="191">
        <f t="shared" si="6"/>
        <v>248754</v>
      </c>
      <c r="Q10" s="191">
        <f t="shared" si="6"/>
        <v>267591</v>
      </c>
      <c r="R10" s="191">
        <f t="shared" si="6"/>
        <v>176828</v>
      </c>
      <c r="S10" s="191">
        <f>SUM(S11+S12+S20+S26+S27+S30+S34+S37+S40+S43+S48+S50)</f>
        <v>167323</v>
      </c>
      <c r="T10" s="191">
        <f>SUM(T11+T12+T20+T26+T27+T30+T34+T37+T40+T43+T48+T50)</f>
        <v>151305</v>
      </c>
      <c r="U10" s="191">
        <f t="shared" ref="U10:W10" si="7">SUM(U11+U12+U20+U26+U27+U30+U34+U37+U40+U43+U48+U50)</f>
        <v>191797.65000000002</v>
      </c>
      <c r="V10" s="293">
        <f t="shared" si="7"/>
        <v>170381</v>
      </c>
      <c r="W10" s="293">
        <f t="shared" si="7"/>
        <v>165760</v>
      </c>
      <c r="X10" s="293">
        <f t="shared" ref="X10" si="8">SUM(X11+X12+X20+X26+X27+X30+X34+X37+X40+X43+X48+X50)</f>
        <v>171160</v>
      </c>
      <c r="Y10" s="175"/>
      <c r="Z10" s="175"/>
      <c r="AA10" s="175"/>
      <c r="AB10" s="175"/>
      <c r="AC10" s="175"/>
      <c r="AD10" s="175"/>
    </row>
    <row r="11" spans="1:30">
      <c r="A11" s="105" t="s">
        <v>320</v>
      </c>
      <c r="B11" s="122">
        <v>6000</v>
      </c>
      <c r="C11" s="122">
        <v>6115</v>
      </c>
      <c r="D11" s="137">
        <v>7000</v>
      </c>
      <c r="E11" s="137">
        <v>34215</v>
      </c>
      <c r="F11" s="100">
        <v>62000</v>
      </c>
      <c r="G11" s="137">
        <v>40000</v>
      </c>
      <c r="H11" s="137">
        <v>120000</v>
      </c>
      <c r="I11" s="105"/>
      <c r="J11" s="137">
        <v>120000</v>
      </c>
      <c r="K11" s="100"/>
      <c r="L11" s="119">
        <v>8215</v>
      </c>
      <c r="M11" s="193">
        <v>113476</v>
      </c>
      <c r="N11" s="194">
        <v>9000</v>
      </c>
      <c r="O11" s="137">
        <v>6391</v>
      </c>
      <c r="P11" s="137">
        <v>6874</v>
      </c>
      <c r="Q11" s="119">
        <v>8000</v>
      </c>
      <c r="R11" s="137">
        <v>7000</v>
      </c>
      <c r="S11" s="137">
        <v>6073</v>
      </c>
      <c r="T11" s="137">
        <v>6000</v>
      </c>
      <c r="U11" s="137">
        <v>7899</v>
      </c>
      <c r="V11" s="294">
        <v>7500</v>
      </c>
      <c r="W11" s="294">
        <v>7500</v>
      </c>
      <c r="X11" s="294">
        <v>7500</v>
      </c>
      <c r="Y11" s="175"/>
      <c r="Z11" s="175"/>
      <c r="AA11" s="175"/>
      <c r="AB11" s="175"/>
      <c r="AC11" s="175"/>
      <c r="AD11" s="175"/>
    </row>
    <row r="12" spans="1:30">
      <c r="A12" s="105" t="s">
        <v>321</v>
      </c>
      <c r="B12" s="99"/>
      <c r="C12" s="99"/>
      <c r="D12" s="137">
        <v>241600</v>
      </c>
      <c r="E12" s="137">
        <f>SUM(E14:E19)</f>
        <v>156477</v>
      </c>
      <c r="F12" s="100">
        <f>SUM(D12:E12)</f>
        <v>398077</v>
      </c>
      <c r="G12" s="137">
        <f t="shared" ref="G12:L12" si="9">SUM(G14:G19)</f>
        <v>190200</v>
      </c>
      <c r="H12" s="137">
        <f t="shared" si="9"/>
        <v>484000</v>
      </c>
      <c r="I12" s="137">
        <f t="shared" si="9"/>
        <v>20000</v>
      </c>
      <c r="J12" s="137">
        <f t="shared" si="9"/>
        <v>504000</v>
      </c>
      <c r="K12" s="137">
        <f t="shared" si="9"/>
        <v>0</v>
      </c>
      <c r="L12" s="119">
        <f t="shared" si="9"/>
        <v>47149</v>
      </c>
      <c r="M12" s="193"/>
      <c r="N12" s="194">
        <f>SUM(N14:N19)</f>
        <v>34087</v>
      </c>
      <c r="O12" s="137">
        <f>SUM(O14:O19)</f>
        <v>39202</v>
      </c>
      <c r="P12" s="137">
        <f>SUM(P16:P19)+P13</f>
        <v>29401</v>
      </c>
      <c r="Q12" s="137">
        <f t="shared" ref="Q12:S12" si="10">SUM(Q16:Q19)+Q13</f>
        <v>39504</v>
      </c>
      <c r="R12" s="137">
        <f t="shared" si="10"/>
        <v>32153</v>
      </c>
      <c r="S12" s="137">
        <f t="shared" si="10"/>
        <v>43837</v>
      </c>
      <c r="T12" s="137">
        <f>T13+T18+T19</f>
        <v>39207</v>
      </c>
      <c r="U12" s="255">
        <f t="shared" ref="U12:V12" si="11">U13+U18+U19</f>
        <v>47665</v>
      </c>
      <c r="V12" s="294">
        <f t="shared" si="11"/>
        <v>40269</v>
      </c>
      <c r="W12" s="294">
        <f t="shared" ref="W12:X12" si="12">W13+W18+W19</f>
        <v>36804</v>
      </c>
      <c r="X12" s="294">
        <f t="shared" si="12"/>
        <v>38804</v>
      </c>
      <c r="Y12" s="175"/>
      <c r="Z12" s="175"/>
      <c r="AA12" s="175"/>
      <c r="AB12" s="175"/>
      <c r="AC12" s="175"/>
      <c r="AD12" s="175"/>
    </row>
    <row r="13" spans="1:30">
      <c r="A13" s="195" t="s">
        <v>385</v>
      </c>
      <c r="B13" s="99"/>
      <c r="C13" s="99"/>
      <c r="D13" s="137"/>
      <c r="E13" s="137"/>
      <c r="F13" s="100"/>
      <c r="G13" s="137"/>
      <c r="H13" s="137"/>
      <c r="I13" s="137"/>
      <c r="J13" s="137"/>
      <c r="K13" s="137"/>
      <c r="L13" s="119"/>
      <c r="M13" s="193"/>
      <c r="N13" s="194"/>
      <c r="O13" s="137"/>
      <c r="P13" s="100">
        <v>12452</v>
      </c>
      <c r="Q13" s="118">
        <v>15768</v>
      </c>
      <c r="R13" s="100">
        <v>19692</v>
      </c>
      <c r="S13" s="119">
        <f>S14+S15</f>
        <v>16257</v>
      </c>
      <c r="T13" s="137">
        <f>T14+T15+T16+T17</f>
        <v>18719</v>
      </c>
      <c r="U13" s="255">
        <f t="shared" ref="U13:W13" si="13">U14+U15+U16+U17</f>
        <v>21564</v>
      </c>
      <c r="V13" s="298">
        <f t="shared" si="13"/>
        <v>19225</v>
      </c>
      <c r="W13" s="298">
        <f t="shared" si="13"/>
        <v>15760</v>
      </c>
      <c r="X13" s="298">
        <f t="shared" ref="X13" si="14">X14+X15+X16+X17</f>
        <v>15760</v>
      </c>
      <c r="Y13" s="175"/>
      <c r="Z13" s="175"/>
      <c r="AA13" s="175"/>
      <c r="AB13" s="175"/>
      <c r="AC13" s="175"/>
      <c r="AD13" s="175"/>
    </row>
    <row r="14" spans="1:30">
      <c r="A14" s="195" t="s">
        <v>383</v>
      </c>
      <c r="B14" s="100">
        <v>18000</v>
      </c>
      <c r="C14" s="100">
        <v>14995</v>
      </c>
      <c r="D14" s="100">
        <v>51100</v>
      </c>
      <c r="E14" s="100">
        <v>67133</v>
      </c>
      <c r="F14" s="100">
        <v>87000</v>
      </c>
      <c r="G14" s="100">
        <v>70000</v>
      </c>
      <c r="H14" s="100">
        <v>170000</v>
      </c>
      <c r="I14" s="100"/>
      <c r="J14" s="100">
        <v>170000</v>
      </c>
      <c r="K14" s="100"/>
      <c r="L14" s="118">
        <v>21232</v>
      </c>
      <c r="M14" s="188">
        <v>216196</v>
      </c>
      <c r="N14" s="189">
        <v>14995</v>
      </c>
      <c r="O14" s="100">
        <v>15960</v>
      </c>
      <c r="P14" s="215">
        <v>0</v>
      </c>
      <c r="Q14" s="216">
        <v>0</v>
      </c>
      <c r="R14" s="215">
        <v>0</v>
      </c>
      <c r="S14" s="100">
        <v>8127</v>
      </c>
      <c r="T14" s="100">
        <v>7332</v>
      </c>
      <c r="U14" s="100">
        <v>8247</v>
      </c>
      <c r="V14" s="275">
        <v>9540</v>
      </c>
      <c r="W14" s="275">
        <v>10260</v>
      </c>
      <c r="X14" s="275">
        <v>10260</v>
      </c>
      <c r="Y14" s="175"/>
      <c r="Z14" s="175"/>
      <c r="AA14" s="175"/>
      <c r="AB14" s="175"/>
      <c r="AC14" s="175"/>
      <c r="AD14" s="175"/>
    </row>
    <row r="15" spans="1:30">
      <c r="A15" s="195" t="s">
        <v>384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18"/>
      <c r="M15" s="188"/>
      <c r="N15" s="189"/>
      <c r="O15" s="100"/>
      <c r="P15" s="215">
        <v>0</v>
      </c>
      <c r="Q15" s="216">
        <v>0</v>
      </c>
      <c r="R15" s="215">
        <v>0</v>
      </c>
      <c r="S15" s="100">
        <v>8130</v>
      </c>
      <c r="T15" s="100">
        <v>5437</v>
      </c>
      <c r="U15" s="100">
        <v>8077</v>
      </c>
      <c r="V15" s="275">
        <v>3660</v>
      </c>
      <c r="W15" s="275">
        <v>0</v>
      </c>
      <c r="X15" s="275">
        <v>0</v>
      </c>
      <c r="Y15" s="274" t="s">
        <v>432</v>
      </c>
      <c r="Z15" s="175">
        <v>281.67</v>
      </c>
      <c r="AA15" s="258">
        <v>0</v>
      </c>
      <c r="AB15" s="175" t="s">
        <v>443</v>
      </c>
      <c r="AC15" s="175"/>
      <c r="AD15" s="175"/>
    </row>
    <row r="16" spans="1:30">
      <c r="A16" s="99" t="s">
        <v>322</v>
      </c>
      <c r="B16" s="100">
        <v>35000</v>
      </c>
      <c r="C16" s="100">
        <v>31388</v>
      </c>
      <c r="D16" s="100">
        <v>33500</v>
      </c>
      <c r="E16" s="100">
        <v>29115</v>
      </c>
      <c r="F16" s="100"/>
      <c r="G16" s="100">
        <v>35000</v>
      </c>
      <c r="H16" s="100">
        <v>62000</v>
      </c>
      <c r="I16" s="100"/>
      <c r="J16" s="100">
        <v>62000</v>
      </c>
      <c r="K16" s="100"/>
      <c r="L16" s="118">
        <v>3490</v>
      </c>
      <c r="M16" s="188">
        <v>43826</v>
      </c>
      <c r="N16" s="189">
        <v>4383</v>
      </c>
      <c r="O16" s="100">
        <v>3675</v>
      </c>
      <c r="P16" s="100">
        <v>4240</v>
      </c>
      <c r="Q16" s="118">
        <v>4400</v>
      </c>
      <c r="R16" s="100">
        <v>4500</v>
      </c>
      <c r="S16" s="100">
        <v>3528</v>
      </c>
      <c r="T16" s="100">
        <v>4950</v>
      </c>
      <c r="U16" s="100">
        <v>4804</v>
      </c>
      <c r="V16" s="275">
        <v>5025</v>
      </c>
      <c r="W16" s="275">
        <v>5100</v>
      </c>
      <c r="X16" s="275">
        <v>5100</v>
      </c>
      <c r="Y16" s="175"/>
      <c r="Z16" s="175"/>
      <c r="AA16" s="175"/>
      <c r="AB16" s="175"/>
      <c r="AC16" s="175"/>
      <c r="AD16" s="175"/>
    </row>
    <row r="17" spans="1:30">
      <c r="A17" s="99" t="s">
        <v>323</v>
      </c>
      <c r="B17" s="100"/>
      <c r="C17" s="100"/>
      <c r="D17" s="100"/>
      <c r="E17" s="100"/>
      <c r="F17" s="137">
        <f>SUM(F18:F21)</f>
        <v>795276</v>
      </c>
      <c r="G17" s="100"/>
      <c r="H17" s="100">
        <v>25000</v>
      </c>
      <c r="I17" s="100">
        <v>10000</v>
      </c>
      <c r="J17" s="100">
        <f>SUM(H17:I17)</f>
        <v>35000</v>
      </c>
      <c r="K17" s="100"/>
      <c r="L17" s="118">
        <v>757</v>
      </c>
      <c r="M17" s="188">
        <v>20222</v>
      </c>
      <c r="N17" s="189">
        <v>1225</v>
      </c>
      <c r="O17" s="100">
        <v>1598</v>
      </c>
      <c r="P17" s="100">
        <v>1070</v>
      </c>
      <c r="Q17" s="118">
        <v>1332</v>
      </c>
      <c r="R17" s="100">
        <v>333</v>
      </c>
      <c r="S17" s="100">
        <v>997</v>
      </c>
      <c r="T17" s="100">
        <v>1000</v>
      </c>
      <c r="U17" s="100">
        <v>436</v>
      </c>
      <c r="V17" s="275">
        <v>1000</v>
      </c>
      <c r="W17" s="275">
        <v>400</v>
      </c>
      <c r="X17" s="275">
        <v>400</v>
      </c>
      <c r="Y17" s="221"/>
      <c r="Z17" s="175"/>
      <c r="AA17" s="175"/>
      <c r="AB17" s="175"/>
      <c r="AC17" s="175"/>
      <c r="AD17" s="175"/>
    </row>
    <row r="18" spans="1:30">
      <c r="A18" s="99" t="s">
        <v>324</v>
      </c>
      <c r="B18" s="122">
        <v>50000</v>
      </c>
      <c r="C18" s="122">
        <v>44578</v>
      </c>
      <c r="D18" s="122">
        <v>50000</v>
      </c>
      <c r="E18" s="100">
        <v>47813</v>
      </c>
      <c r="F18" s="100">
        <v>3000</v>
      </c>
      <c r="G18" s="100">
        <v>70200</v>
      </c>
      <c r="H18" s="100">
        <v>140000</v>
      </c>
      <c r="I18" s="100">
        <v>10000</v>
      </c>
      <c r="J18" s="100">
        <f>SUM(H18:I18)</f>
        <v>150000</v>
      </c>
      <c r="K18" s="100"/>
      <c r="L18" s="118">
        <v>17896</v>
      </c>
      <c r="M18" s="188">
        <v>165402</v>
      </c>
      <c r="N18" s="189">
        <v>11000</v>
      </c>
      <c r="O18" s="100">
        <v>10865</v>
      </c>
      <c r="P18" s="100">
        <v>9411</v>
      </c>
      <c r="Q18" s="118">
        <v>15520</v>
      </c>
      <c r="R18" s="100">
        <v>5000</v>
      </c>
      <c r="S18" s="100">
        <v>20574</v>
      </c>
      <c r="T18" s="100">
        <v>17500</v>
      </c>
      <c r="U18" s="100">
        <v>23371</v>
      </c>
      <c r="V18" s="275">
        <v>20000</v>
      </c>
      <c r="W18" s="275">
        <v>20000</v>
      </c>
      <c r="X18" s="275">
        <v>22000</v>
      </c>
      <c r="Y18" s="258"/>
      <c r="Z18" s="175"/>
      <c r="AA18" s="175"/>
      <c r="AB18" s="175"/>
      <c r="AC18" s="175"/>
      <c r="AD18" s="175"/>
    </row>
    <row r="19" spans="1:30">
      <c r="A19" s="99" t="s">
        <v>325</v>
      </c>
      <c r="B19" s="122"/>
      <c r="C19" s="122"/>
      <c r="D19" s="122">
        <v>22000</v>
      </c>
      <c r="E19" s="100">
        <v>12416</v>
      </c>
      <c r="F19" s="100">
        <f>SUM(D19:E19)</f>
        <v>34416</v>
      </c>
      <c r="G19" s="100">
        <v>15000</v>
      </c>
      <c r="H19" s="100">
        <v>87000</v>
      </c>
      <c r="I19" s="100"/>
      <c r="J19" s="100">
        <v>87000</v>
      </c>
      <c r="K19" s="100"/>
      <c r="L19" s="118">
        <v>3774</v>
      </c>
      <c r="M19" s="188">
        <v>167389</v>
      </c>
      <c r="N19" s="189">
        <v>2484</v>
      </c>
      <c r="O19" s="100">
        <v>7104</v>
      </c>
      <c r="P19" s="100">
        <v>2228</v>
      </c>
      <c r="Q19" s="118">
        <v>2484</v>
      </c>
      <c r="R19" s="100">
        <v>2628</v>
      </c>
      <c r="S19" s="100">
        <v>2481</v>
      </c>
      <c r="T19" s="100">
        <v>2988</v>
      </c>
      <c r="U19" s="100">
        <v>2730</v>
      </c>
      <c r="V19" s="275">
        <v>1044</v>
      </c>
      <c r="W19" s="275">
        <v>1044</v>
      </c>
      <c r="X19" s="275">
        <v>1044</v>
      </c>
      <c r="Y19" s="274" t="s">
        <v>432</v>
      </c>
      <c r="Z19" s="258">
        <v>87</v>
      </c>
      <c r="AA19" s="258">
        <v>1044</v>
      </c>
      <c r="AB19" s="175" t="s">
        <v>442</v>
      </c>
      <c r="AC19" s="175"/>
      <c r="AD19" s="175"/>
    </row>
    <row r="20" spans="1:30">
      <c r="A20" s="105" t="s">
        <v>326</v>
      </c>
      <c r="B20" s="100"/>
      <c r="C20" s="99"/>
      <c r="D20" s="137">
        <v>416000</v>
      </c>
      <c r="E20" s="137">
        <f>SUM(E21:E25)</f>
        <v>324860</v>
      </c>
      <c r="F20" s="100">
        <f>SUM(D20:E20)</f>
        <v>740860</v>
      </c>
      <c r="G20" s="137">
        <f t="shared" ref="G20:L20" si="15">SUM(G21:G25)</f>
        <v>345626</v>
      </c>
      <c r="H20" s="137">
        <f t="shared" si="15"/>
        <v>470035</v>
      </c>
      <c r="I20" s="137">
        <f t="shared" si="15"/>
        <v>0</v>
      </c>
      <c r="J20" s="137">
        <f t="shared" si="15"/>
        <v>470035</v>
      </c>
      <c r="K20" s="137">
        <f t="shared" si="15"/>
        <v>-100000</v>
      </c>
      <c r="L20" s="119">
        <f t="shared" si="15"/>
        <v>35378</v>
      </c>
      <c r="M20" s="193"/>
      <c r="N20" s="194">
        <f t="shared" ref="N20:W20" si="16">SUM(N21:N25)</f>
        <v>34640</v>
      </c>
      <c r="O20" s="137">
        <f t="shared" si="16"/>
        <v>35088</v>
      </c>
      <c r="P20" s="137">
        <f t="shared" si="16"/>
        <v>43624</v>
      </c>
      <c r="Q20" s="119">
        <f t="shared" si="16"/>
        <v>41190</v>
      </c>
      <c r="R20" s="119">
        <f t="shared" si="16"/>
        <v>44820</v>
      </c>
      <c r="S20" s="119">
        <f t="shared" si="16"/>
        <v>44199</v>
      </c>
      <c r="T20" s="119">
        <f t="shared" si="16"/>
        <v>44550</v>
      </c>
      <c r="U20" s="253">
        <f t="shared" si="16"/>
        <v>50642.200000000004</v>
      </c>
      <c r="V20" s="295">
        <f t="shared" si="16"/>
        <v>48100</v>
      </c>
      <c r="W20" s="295">
        <f t="shared" si="16"/>
        <v>49200</v>
      </c>
      <c r="X20" s="295">
        <f t="shared" ref="X20" si="17">SUM(X21:X25)</f>
        <v>50600</v>
      </c>
      <c r="Y20" s="175"/>
      <c r="Z20" s="175"/>
      <c r="AA20" s="175"/>
      <c r="AB20" s="175"/>
      <c r="AC20" s="175"/>
      <c r="AD20" s="175"/>
    </row>
    <row r="21" spans="1:30">
      <c r="A21" s="99" t="s">
        <v>327</v>
      </c>
      <c r="B21" s="100">
        <v>0</v>
      </c>
      <c r="C21" s="100">
        <v>0</v>
      </c>
      <c r="D21" s="100">
        <v>5000</v>
      </c>
      <c r="E21" s="100">
        <v>2495</v>
      </c>
      <c r="F21" s="100">
        <v>17000</v>
      </c>
      <c r="G21" s="100">
        <v>5000</v>
      </c>
      <c r="H21" s="100">
        <v>3000</v>
      </c>
      <c r="I21" s="100"/>
      <c r="J21" s="100">
        <v>3000</v>
      </c>
      <c r="K21" s="100"/>
      <c r="L21" s="118">
        <v>166</v>
      </c>
      <c r="M21" s="188">
        <v>2890</v>
      </c>
      <c r="N21" s="189">
        <v>120</v>
      </c>
      <c r="O21" s="100">
        <v>256</v>
      </c>
      <c r="P21" s="100">
        <v>151</v>
      </c>
      <c r="Q21" s="118">
        <v>120</v>
      </c>
      <c r="R21" s="100">
        <v>220</v>
      </c>
      <c r="S21" s="100">
        <v>228</v>
      </c>
      <c r="T21" s="100">
        <v>150</v>
      </c>
      <c r="U21" s="100">
        <v>124</v>
      </c>
      <c r="V21" s="275">
        <v>100</v>
      </c>
      <c r="W21" s="275">
        <v>100</v>
      </c>
      <c r="X21" s="275">
        <v>100</v>
      </c>
      <c r="Y21" s="175"/>
      <c r="Z21" s="175"/>
      <c r="AA21" s="175"/>
      <c r="AB21" s="175"/>
      <c r="AC21" s="175"/>
      <c r="AD21" s="175"/>
    </row>
    <row r="22" spans="1:30">
      <c r="A22" s="99" t="s">
        <v>328</v>
      </c>
      <c r="B22" s="100">
        <v>310000</v>
      </c>
      <c r="C22" s="100">
        <v>293461</v>
      </c>
      <c r="D22" s="100">
        <v>300000</v>
      </c>
      <c r="E22" s="100">
        <v>290309</v>
      </c>
      <c r="F22" s="100"/>
      <c r="G22" s="100">
        <v>300626</v>
      </c>
      <c r="H22" s="187">
        <v>425035</v>
      </c>
      <c r="I22" s="100"/>
      <c r="J22" s="187">
        <v>425035</v>
      </c>
      <c r="K22" s="100">
        <v>-100000</v>
      </c>
      <c r="L22" s="118">
        <v>29159</v>
      </c>
      <c r="M22" s="188">
        <v>453539</v>
      </c>
      <c r="N22" s="189">
        <v>28000</v>
      </c>
      <c r="O22" s="100">
        <v>28760</v>
      </c>
      <c r="P22" s="100">
        <v>35298</v>
      </c>
      <c r="Q22" s="118">
        <v>34000</v>
      </c>
      <c r="R22" s="100">
        <v>36000</v>
      </c>
      <c r="S22" s="100">
        <v>33341</v>
      </c>
      <c r="T22" s="100">
        <f>33000+2000</f>
        <v>35000</v>
      </c>
      <c r="U22" s="100">
        <v>34565.800000000003</v>
      </c>
      <c r="V22" s="275">
        <v>39000</v>
      </c>
      <c r="W22" s="275">
        <v>39000</v>
      </c>
      <c r="X22" s="275">
        <v>40000</v>
      </c>
    </row>
    <row r="23" spans="1:30">
      <c r="A23" s="99" t="s">
        <v>329</v>
      </c>
      <c r="B23" s="100">
        <v>15000</v>
      </c>
      <c r="C23" s="100">
        <v>11267</v>
      </c>
      <c r="D23" s="100">
        <v>15000</v>
      </c>
      <c r="E23" s="100">
        <v>13923</v>
      </c>
      <c r="F23" s="137">
        <v>20000</v>
      </c>
      <c r="G23" s="100">
        <v>20000</v>
      </c>
      <c r="H23" s="100">
        <v>17000</v>
      </c>
      <c r="I23" s="100"/>
      <c r="J23" s="100">
        <v>17000</v>
      </c>
      <c r="K23" s="100"/>
      <c r="L23" s="118">
        <v>1354</v>
      </c>
      <c r="M23" s="188">
        <v>20828</v>
      </c>
      <c r="N23" s="189">
        <v>1500</v>
      </c>
      <c r="O23" s="100">
        <v>1598</v>
      </c>
      <c r="P23" s="100">
        <v>1539</v>
      </c>
      <c r="Q23" s="118">
        <v>1700</v>
      </c>
      <c r="R23" s="100">
        <v>2200</v>
      </c>
      <c r="S23" s="100">
        <v>2652</v>
      </c>
      <c r="T23" s="100">
        <v>2700</v>
      </c>
      <c r="U23" s="100">
        <v>2301</v>
      </c>
      <c r="V23" s="275">
        <v>2000</v>
      </c>
      <c r="W23" s="275">
        <v>2000</v>
      </c>
      <c r="X23" s="275">
        <v>2000</v>
      </c>
    </row>
    <row r="24" spans="1:30">
      <c r="A24" s="99" t="s">
        <v>330</v>
      </c>
      <c r="B24" s="122"/>
      <c r="C24" s="122"/>
      <c r="D24" s="122"/>
      <c r="E24" s="100"/>
      <c r="F24" s="100"/>
      <c r="G24" s="100"/>
      <c r="H24" s="100"/>
      <c r="I24" s="100"/>
      <c r="J24" s="100"/>
      <c r="K24" s="100"/>
      <c r="L24" s="118">
        <v>0</v>
      </c>
      <c r="M24" s="188">
        <v>950</v>
      </c>
      <c r="N24" s="189">
        <v>320</v>
      </c>
      <c r="O24" s="100">
        <v>320</v>
      </c>
      <c r="P24" s="100">
        <v>10</v>
      </c>
      <c r="Q24" s="118">
        <v>300</v>
      </c>
      <c r="R24" s="100">
        <v>700</v>
      </c>
      <c r="S24" s="100">
        <v>901</v>
      </c>
      <c r="T24" s="100">
        <v>700</v>
      </c>
      <c r="U24" s="100">
        <v>599</v>
      </c>
      <c r="V24" s="275">
        <v>1000</v>
      </c>
      <c r="W24" s="275">
        <v>1100</v>
      </c>
      <c r="X24" s="275">
        <v>1500</v>
      </c>
      <c r="AA24" s="221"/>
    </row>
    <row r="25" spans="1:30">
      <c r="A25" s="99" t="s">
        <v>331</v>
      </c>
      <c r="B25" s="100">
        <v>25000</v>
      </c>
      <c r="C25" s="100">
        <v>11373</v>
      </c>
      <c r="D25" s="100">
        <v>18000</v>
      </c>
      <c r="E25" s="100">
        <v>18133</v>
      </c>
      <c r="F25" s="137">
        <f>SUM(F26:F26)</f>
        <v>0</v>
      </c>
      <c r="G25" s="100">
        <v>20000</v>
      </c>
      <c r="H25" s="100">
        <v>25000</v>
      </c>
      <c r="I25" s="100"/>
      <c r="J25" s="100">
        <v>25000</v>
      </c>
      <c r="K25" s="100"/>
      <c r="L25" s="118">
        <v>4699</v>
      </c>
      <c r="M25" s="188">
        <v>54390</v>
      </c>
      <c r="N25" s="189">
        <v>4700</v>
      </c>
      <c r="O25" s="100">
        <v>4154</v>
      </c>
      <c r="P25" s="100">
        <v>6626</v>
      </c>
      <c r="Q25" s="118">
        <v>5070</v>
      </c>
      <c r="R25" s="100">
        <v>5700</v>
      </c>
      <c r="S25" s="100">
        <v>7077</v>
      </c>
      <c r="T25" s="100">
        <v>6000</v>
      </c>
      <c r="U25" s="100">
        <v>13052.4</v>
      </c>
      <c r="V25" s="275">
        <v>6000</v>
      </c>
      <c r="W25" s="275">
        <v>7000</v>
      </c>
      <c r="X25" s="275">
        <v>7000</v>
      </c>
      <c r="AA25" s="221"/>
    </row>
    <row r="26" spans="1:30">
      <c r="A26" s="105" t="s">
        <v>332</v>
      </c>
      <c r="B26" s="122">
        <v>30000</v>
      </c>
      <c r="C26" s="122">
        <v>11588</v>
      </c>
      <c r="D26" s="137">
        <v>20000</v>
      </c>
      <c r="E26" s="137">
        <v>11054</v>
      </c>
      <c r="F26" s="100">
        <v>0</v>
      </c>
      <c r="G26" s="137">
        <v>20000</v>
      </c>
      <c r="H26" s="137">
        <v>20000</v>
      </c>
      <c r="I26" s="99"/>
      <c r="J26" s="137">
        <v>20000</v>
      </c>
      <c r="K26" s="100"/>
      <c r="L26" s="119">
        <v>821</v>
      </c>
      <c r="M26" s="193">
        <v>8877</v>
      </c>
      <c r="N26" s="194">
        <v>1000</v>
      </c>
      <c r="O26" s="137">
        <v>639</v>
      </c>
      <c r="P26" s="137">
        <v>1176</v>
      </c>
      <c r="Q26" s="119">
        <v>1580</v>
      </c>
      <c r="R26" s="137">
        <v>1580</v>
      </c>
      <c r="S26" s="137">
        <v>1506</v>
      </c>
      <c r="T26" s="137">
        <v>1500</v>
      </c>
      <c r="U26" s="255">
        <v>3062.5</v>
      </c>
      <c r="V26" s="294">
        <v>2200</v>
      </c>
      <c r="W26" s="294">
        <v>2200</v>
      </c>
      <c r="X26" s="294">
        <v>2200</v>
      </c>
      <c r="AA26" s="173"/>
    </row>
    <row r="27" spans="1:30">
      <c r="A27" s="105" t="s">
        <v>333</v>
      </c>
      <c r="B27" s="100"/>
      <c r="C27" s="100"/>
      <c r="D27" s="137">
        <v>950000</v>
      </c>
      <c r="E27" s="137">
        <f>SUM(E28:E28)</f>
        <v>895700</v>
      </c>
      <c r="F27" s="100"/>
      <c r="G27" s="137">
        <v>1006000</v>
      </c>
      <c r="H27" s="137">
        <f>SUM(H28:H29)</f>
        <v>1837030</v>
      </c>
      <c r="I27" s="137">
        <f>SUM(I28:I28)</f>
        <v>100000</v>
      </c>
      <c r="J27" s="137">
        <f>SUM(J28:J29)</f>
        <v>1937030</v>
      </c>
      <c r="K27" s="137">
        <f>SUM(K28:K29)</f>
        <v>0</v>
      </c>
      <c r="L27" s="119">
        <f>SUM(L28:L29)</f>
        <v>124296</v>
      </c>
      <c r="M27" s="193"/>
      <c r="N27" s="194">
        <f>SUM(N28:N29)</f>
        <v>135203</v>
      </c>
      <c r="O27" s="137">
        <f>SUM(O28:O29)</f>
        <v>128095</v>
      </c>
      <c r="P27" s="137">
        <f>SUM(P28:P29)</f>
        <v>135011</v>
      </c>
      <c r="Q27" s="119">
        <f>SUM(Q28:Q29)</f>
        <v>136900</v>
      </c>
      <c r="R27" s="119">
        <f>SUM(R28:R29)</f>
        <v>37135</v>
      </c>
      <c r="S27" s="119">
        <f t="shared" ref="S27" si="18">SUM(S28:S29)</f>
        <v>41350</v>
      </c>
      <c r="T27" s="119">
        <f t="shared" ref="T27:W27" si="19">SUM(T28:T29)</f>
        <v>4700</v>
      </c>
      <c r="U27" s="253">
        <f t="shared" si="19"/>
        <v>4206.3500000000004</v>
      </c>
      <c r="V27" s="295">
        <f t="shared" si="19"/>
        <v>6236</v>
      </c>
      <c r="W27" s="295">
        <f t="shared" si="19"/>
        <v>4500</v>
      </c>
      <c r="X27" s="295">
        <f t="shared" ref="X27" si="20">SUM(X28:X29)</f>
        <v>4500</v>
      </c>
    </row>
    <row r="28" spans="1:30" hidden="1">
      <c r="A28" s="99" t="s">
        <v>334</v>
      </c>
      <c r="B28" s="100">
        <v>837700</v>
      </c>
      <c r="C28" s="100">
        <v>895978</v>
      </c>
      <c r="D28" s="100">
        <v>947000</v>
      </c>
      <c r="E28" s="100">
        <v>895700</v>
      </c>
      <c r="F28" s="137">
        <f>SUM(F29:F29)</f>
        <v>72000</v>
      </c>
      <c r="G28" s="100">
        <v>1003000</v>
      </c>
      <c r="H28" s="187">
        <v>1765830</v>
      </c>
      <c r="I28" s="100">
        <v>100000</v>
      </c>
      <c r="J28" s="100">
        <f>SUM(H28:I28)</f>
        <v>1865830</v>
      </c>
      <c r="K28" s="100"/>
      <c r="L28" s="118">
        <v>121210</v>
      </c>
      <c r="M28" s="188">
        <v>1894207</v>
      </c>
      <c r="N28" s="189">
        <v>131403</v>
      </c>
      <c r="O28" s="100">
        <v>124609</v>
      </c>
      <c r="P28" s="100">
        <v>130711</v>
      </c>
      <c r="Q28" s="118">
        <v>132600</v>
      </c>
      <c r="R28" s="100">
        <v>32000</v>
      </c>
      <c r="S28" s="100">
        <v>36375</v>
      </c>
      <c r="T28" s="100">
        <v>0</v>
      </c>
      <c r="U28" s="100">
        <v>0</v>
      </c>
      <c r="V28" s="275">
        <v>0</v>
      </c>
      <c r="W28" s="275">
        <v>0</v>
      </c>
      <c r="X28" s="275">
        <v>0</v>
      </c>
    </row>
    <row r="29" spans="1:30">
      <c r="A29" s="99" t="s">
        <v>335</v>
      </c>
      <c r="B29" s="100"/>
      <c r="C29" s="100"/>
      <c r="D29" s="100"/>
      <c r="E29" s="99"/>
      <c r="F29" s="100">
        <v>72000</v>
      </c>
      <c r="G29" s="100"/>
      <c r="H29" s="100">
        <v>71200</v>
      </c>
      <c r="I29" s="99"/>
      <c r="J29" s="100">
        <v>71200</v>
      </c>
      <c r="K29" s="100"/>
      <c r="L29" s="118">
        <v>3086</v>
      </c>
      <c r="M29" s="188">
        <v>53079</v>
      </c>
      <c r="N29" s="189">
        <v>3800</v>
      </c>
      <c r="O29" s="100">
        <v>3486</v>
      </c>
      <c r="P29" s="100">
        <v>4300</v>
      </c>
      <c r="Q29" s="118">
        <v>4300</v>
      </c>
      <c r="R29" s="100">
        <v>5135</v>
      </c>
      <c r="S29" s="100">
        <v>4975</v>
      </c>
      <c r="T29" s="100">
        <v>4700</v>
      </c>
      <c r="U29" s="100">
        <v>4206.3500000000004</v>
      </c>
      <c r="V29" s="275">
        <v>6236</v>
      </c>
      <c r="W29" s="275">
        <v>4500</v>
      </c>
      <c r="X29" s="275">
        <v>4500</v>
      </c>
    </row>
    <row r="30" spans="1:30">
      <c r="A30" s="105" t="s">
        <v>336</v>
      </c>
      <c r="B30" s="137">
        <f>SUM(B31:B33)</f>
        <v>260000</v>
      </c>
      <c r="C30" s="137">
        <f>SUM(C31:C33)</f>
        <v>208282</v>
      </c>
      <c r="D30" s="137">
        <f>SUM(D31:D33)</f>
        <v>250000</v>
      </c>
      <c r="E30" s="137">
        <f>SUM(E31:E33)</f>
        <v>196208</v>
      </c>
      <c r="F30" s="100"/>
      <c r="G30" s="137">
        <f t="shared" ref="G30:L30" si="21">SUM(G31:G33)</f>
        <v>215000</v>
      </c>
      <c r="H30" s="137">
        <f t="shared" si="21"/>
        <v>356000</v>
      </c>
      <c r="I30" s="137">
        <f t="shared" si="21"/>
        <v>10551</v>
      </c>
      <c r="J30" s="137">
        <f t="shared" si="21"/>
        <v>366551</v>
      </c>
      <c r="K30" s="137">
        <f t="shared" si="21"/>
        <v>0</v>
      </c>
      <c r="L30" s="119">
        <f t="shared" si="21"/>
        <v>21397</v>
      </c>
      <c r="M30" s="193"/>
      <c r="N30" s="194">
        <f>SUM(N31:N33)</f>
        <v>21933</v>
      </c>
      <c r="O30" s="137">
        <f>SUM(O31:O33)</f>
        <v>20230</v>
      </c>
      <c r="P30" s="137">
        <f>SUM(P31:P33)</f>
        <v>20236</v>
      </c>
      <c r="Q30" s="119">
        <f>SUM(Q31:Q33)</f>
        <v>23633</v>
      </c>
      <c r="R30" s="119">
        <f>SUM(R31:R33)</f>
        <v>32850</v>
      </c>
      <c r="S30" s="119">
        <f t="shared" ref="S30" si="22">SUM(S31:S33)</f>
        <v>23503</v>
      </c>
      <c r="T30" s="119">
        <f t="shared" ref="T30:W30" si="23">SUM(T31:T33)</f>
        <v>29940</v>
      </c>
      <c r="U30" s="253">
        <f t="shared" si="23"/>
        <v>35034.69</v>
      </c>
      <c r="V30" s="295">
        <f t="shared" si="23"/>
        <v>33200</v>
      </c>
      <c r="W30" s="295">
        <f t="shared" si="23"/>
        <v>33700</v>
      </c>
      <c r="X30" s="295">
        <f t="shared" ref="X30" si="24">SUM(X31:X33)</f>
        <v>35700</v>
      </c>
    </row>
    <row r="31" spans="1:30">
      <c r="A31" s="99" t="s">
        <v>337</v>
      </c>
      <c r="B31" s="100">
        <v>40000</v>
      </c>
      <c r="C31" s="100">
        <v>24785</v>
      </c>
      <c r="D31" s="100">
        <v>30000</v>
      </c>
      <c r="E31" s="100">
        <v>23405</v>
      </c>
      <c r="F31" s="137">
        <f>SUM(D31:E31)</f>
        <v>53405</v>
      </c>
      <c r="G31" s="100">
        <v>25000</v>
      </c>
      <c r="H31" s="100">
        <v>62500</v>
      </c>
      <c r="I31" s="100"/>
      <c r="J31" s="100">
        <v>62500</v>
      </c>
      <c r="K31" s="100"/>
      <c r="L31" s="118">
        <v>3847</v>
      </c>
      <c r="M31" s="188">
        <v>52704</v>
      </c>
      <c r="N31" s="189">
        <v>3933</v>
      </c>
      <c r="O31" s="100">
        <v>3933</v>
      </c>
      <c r="P31" s="100">
        <v>3649</v>
      </c>
      <c r="Q31" s="118">
        <v>4373</v>
      </c>
      <c r="R31" s="100">
        <v>4790</v>
      </c>
      <c r="S31" s="100">
        <v>4139</v>
      </c>
      <c r="T31" s="100">
        <v>6000</v>
      </c>
      <c r="U31" s="100">
        <v>5700</v>
      </c>
      <c r="V31" s="275">
        <v>6000</v>
      </c>
      <c r="W31" s="275">
        <v>5500</v>
      </c>
      <c r="X31" s="275">
        <v>5500</v>
      </c>
      <c r="Y31" s="264" t="s">
        <v>445</v>
      </c>
      <c r="Z31" s="222"/>
      <c r="AA31" s="222"/>
      <c r="AB31" s="222"/>
      <c r="AC31" s="222"/>
    </row>
    <row r="32" spans="1:30">
      <c r="A32" s="99" t="s">
        <v>338</v>
      </c>
      <c r="B32" s="100">
        <v>70000</v>
      </c>
      <c r="C32" s="100">
        <v>49370</v>
      </c>
      <c r="D32" s="100">
        <v>70000</v>
      </c>
      <c r="E32" s="100">
        <v>48524</v>
      </c>
      <c r="F32" s="100"/>
      <c r="G32" s="100">
        <v>60000</v>
      </c>
      <c r="H32" s="100">
        <v>72000</v>
      </c>
      <c r="I32" s="99"/>
      <c r="J32" s="100">
        <v>72000</v>
      </c>
      <c r="K32" s="100"/>
      <c r="L32" s="118">
        <v>835</v>
      </c>
      <c r="M32" s="188">
        <v>85191</v>
      </c>
      <c r="N32" s="189">
        <v>0</v>
      </c>
      <c r="O32" s="100">
        <v>0</v>
      </c>
      <c r="P32" s="100">
        <v>1001</v>
      </c>
      <c r="Q32" s="118">
        <v>0</v>
      </c>
      <c r="R32" s="100">
        <v>0</v>
      </c>
      <c r="S32" s="100">
        <v>422</v>
      </c>
      <c r="T32" s="100">
        <v>840</v>
      </c>
      <c r="U32" s="100">
        <v>2575.5</v>
      </c>
      <c r="V32" s="275">
        <v>2200</v>
      </c>
      <c r="W32" s="275">
        <v>2200</v>
      </c>
      <c r="X32" s="275">
        <v>2200</v>
      </c>
      <c r="Y32" s="264"/>
    </row>
    <row r="33" spans="1:27">
      <c r="A33" s="99" t="s">
        <v>339</v>
      </c>
      <c r="B33" s="100">
        <v>150000</v>
      </c>
      <c r="C33" s="100">
        <v>134127</v>
      </c>
      <c r="D33" s="100">
        <v>150000</v>
      </c>
      <c r="E33" s="100">
        <v>124279</v>
      </c>
      <c r="F33" s="137">
        <f>SUM(F37:F37)</f>
        <v>100000</v>
      </c>
      <c r="G33" s="100">
        <v>130000</v>
      </c>
      <c r="H33" s="100">
        <v>221500</v>
      </c>
      <c r="I33" s="100">
        <v>10551</v>
      </c>
      <c r="J33" s="100">
        <f>SUM(H33:I33)</f>
        <v>232051</v>
      </c>
      <c r="K33" s="100"/>
      <c r="L33" s="118">
        <v>16715</v>
      </c>
      <c r="M33" s="188">
        <v>282553</v>
      </c>
      <c r="N33" s="189">
        <v>18000</v>
      </c>
      <c r="O33" s="100">
        <v>16297</v>
      </c>
      <c r="P33" s="100">
        <v>15586</v>
      </c>
      <c r="Q33" s="118">
        <v>19260</v>
      </c>
      <c r="R33" s="100">
        <v>28060</v>
      </c>
      <c r="S33" s="100">
        <v>18942</v>
      </c>
      <c r="T33" s="100">
        <v>23100</v>
      </c>
      <c r="U33" s="100">
        <v>26759.19</v>
      </c>
      <c r="V33" s="275">
        <v>25000</v>
      </c>
      <c r="W33" s="298">
        <v>26000</v>
      </c>
      <c r="X33" s="298">
        <v>28000</v>
      </c>
    </row>
    <row r="34" spans="1:27">
      <c r="A34" s="105" t="s">
        <v>388</v>
      </c>
      <c r="B34" s="100"/>
      <c r="C34" s="100"/>
      <c r="D34" s="100"/>
      <c r="E34" s="100"/>
      <c r="F34" s="137"/>
      <c r="G34" s="100"/>
      <c r="H34" s="100"/>
      <c r="I34" s="100"/>
      <c r="J34" s="100"/>
      <c r="K34" s="100"/>
      <c r="L34" s="118"/>
      <c r="M34" s="188"/>
      <c r="N34" s="189"/>
      <c r="O34" s="100"/>
      <c r="P34" s="137"/>
      <c r="Q34" s="119"/>
      <c r="R34" s="137"/>
      <c r="S34" s="137">
        <v>6590</v>
      </c>
      <c r="T34" s="137">
        <f>T35+T36</f>
        <v>6458</v>
      </c>
      <c r="U34" s="255">
        <f t="shared" ref="U34:W34" si="25">U35+U36</f>
        <v>11358.3</v>
      </c>
      <c r="V34" s="294">
        <f t="shared" si="25"/>
        <v>10256</v>
      </c>
      <c r="W34" s="294">
        <f t="shared" si="25"/>
        <v>10256</v>
      </c>
      <c r="X34" s="294">
        <f t="shared" ref="X34" si="26">X35+X36</f>
        <v>10256</v>
      </c>
    </row>
    <row r="35" spans="1:27">
      <c r="A35" s="195" t="s">
        <v>389</v>
      </c>
      <c r="B35" s="100"/>
      <c r="C35" s="100"/>
      <c r="D35" s="100"/>
      <c r="E35" s="100"/>
      <c r="F35" s="137"/>
      <c r="G35" s="100"/>
      <c r="H35" s="100"/>
      <c r="I35" s="100"/>
      <c r="J35" s="100"/>
      <c r="K35" s="100"/>
      <c r="L35" s="118"/>
      <c r="M35" s="188"/>
      <c r="N35" s="189"/>
      <c r="O35" s="100"/>
      <c r="P35" s="100"/>
      <c r="Q35" s="118"/>
      <c r="R35" s="100"/>
      <c r="S35" s="100"/>
      <c r="T35" s="100">
        <v>4458</v>
      </c>
      <c r="U35" s="100">
        <v>8302.2999999999993</v>
      </c>
      <c r="V35" s="296">
        <v>8256</v>
      </c>
      <c r="W35" s="296">
        <v>8256</v>
      </c>
      <c r="X35" s="296">
        <v>8256</v>
      </c>
    </row>
    <row r="36" spans="1:27">
      <c r="A36" s="266" t="s">
        <v>423</v>
      </c>
      <c r="B36" s="100"/>
      <c r="C36" s="100"/>
      <c r="D36" s="100"/>
      <c r="E36" s="100"/>
      <c r="F36" s="137"/>
      <c r="G36" s="100"/>
      <c r="H36" s="100"/>
      <c r="I36" s="100"/>
      <c r="J36" s="100"/>
      <c r="K36" s="100"/>
      <c r="L36" s="118"/>
      <c r="M36" s="188"/>
      <c r="N36" s="189"/>
      <c r="O36" s="100"/>
      <c r="P36" s="100"/>
      <c r="Q36" s="118"/>
      <c r="R36" s="100"/>
      <c r="S36" s="100"/>
      <c r="T36" s="100">
        <v>2000</v>
      </c>
      <c r="U36" s="100">
        <v>3056</v>
      </c>
      <c r="V36" s="296">
        <v>2000</v>
      </c>
      <c r="W36" s="296">
        <v>2000</v>
      </c>
      <c r="X36" s="296">
        <v>2000</v>
      </c>
    </row>
    <row r="37" spans="1:27">
      <c r="A37" s="105" t="s">
        <v>340</v>
      </c>
      <c r="B37" s="100">
        <v>50000</v>
      </c>
      <c r="C37" s="100">
        <v>67193</v>
      </c>
      <c r="D37" s="137">
        <v>50803</v>
      </c>
      <c r="E37" s="137">
        <v>53475</v>
      </c>
      <c r="F37" s="100">
        <v>100000</v>
      </c>
      <c r="G37" s="137">
        <v>43000</v>
      </c>
      <c r="H37" s="137">
        <v>70000</v>
      </c>
      <c r="I37" s="100">
        <v>10000</v>
      </c>
      <c r="J37" s="137">
        <f>SUM(H37:I37)</f>
        <v>80000</v>
      </c>
      <c r="K37" s="100">
        <v>15000</v>
      </c>
      <c r="L37" s="119">
        <v>7520</v>
      </c>
      <c r="M37" s="193">
        <v>33299</v>
      </c>
      <c r="N37" s="194">
        <v>1600</v>
      </c>
      <c r="O37" s="137">
        <v>1599</v>
      </c>
      <c r="P37" s="137">
        <v>-4619</v>
      </c>
      <c r="Q37" s="119">
        <v>1600</v>
      </c>
      <c r="R37" s="137">
        <v>1600</v>
      </c>
      <c r="S37" s="137">
        <f>S38+S39</f>
        <v>-15221</v>
      </c>
      <c r="T37" s="137">
        <v>1600</v>
      </c>
      <c r="U37" s="255">
        <f>U38+U39</f>
        <v>15232.63</v>
      </c>
      <c r="V37" s="294">
        <v>4000</v>
      </c>
      <c r="W37" s="294">
        <v>2000</v>
      </c>
      <c r="X37" s="294">
        <v>2000</v>
      </c>
    </row>
    <row r="38" spans="1:27">
      <c r="A38" s="195" t="s">
        <v>404</v>
      </c>
      <c r="B38" s="100"/>
      <c r="C38" s="100"/>
      <c r="D38" s="137"/>
      <c r="E38" s="137"/>
      <c r="F38" s="100"/>
      <c r="G38" s="137"/>
      <c r="H38" s="137"/>
      <c r="I38" s="100"/>
      <c r="J38" s="137"/>
      <c r="K38" s="100"/>
      <c r="L38" s="119"/>
      <c r="M38" s="193"/>
      <c r="N38" s="194"/>
      <c r="O38" s="137"/>
      <c r="P38" s="137"/>
      <c r="Q38" s="119"/>
      <c r="R38" s="137"/>
      <c r="S38" s="122">
        <v>4779</v>
      </c>
      <c r="T38" s="137"/>
      <c r="U38" s="137">
        <v>14782.63</v>
      </c>
      <c r="V38" s="294"/>
      <c r="W38" s="294"/>
      <c r="X38" s="294"/>
    </row>
    <row r="39" spans="1:27">
      <c r="A39" s="195" t="s">
        <v>403</v>
      </c>
      <c r="B39" s="100"/>
      <c r="C39" s="100"/>
      <c r="D39" s="137"/>
      <c r="E39" s="137"/>
      <c r="F39" s="100"/>
      <c r="G39" s="137"/>
      <c r="H39" s="137"/>
      <c r="I39" s="100"/>
      <c r="J39" s="137"/>
      <c r="K39" s="100"/>
      <c r="L39" s="119"/>
      <c r="M39" s="193"/>
      <c r="N39" s="194"/>
      <c r="O39" s="137"/>
      <c r="P39" s="137"/>
      <c r="Q39" s="119"/>
      <c r="R39" s="137"/>
      <c r="S39" s="122">
        <v>-20000</v>
      </c>
      <c r="T39" s="137"/>
      <c r="U39" s="137">
        <v>450</v>
      </c>
      <c r="V39" s="294"/>
      <c r="W39" s="294"/>
      <c r="X39" s="294"/>
    </row>
    <row r="40" spans="1:27">
      <c r="A40" s="105" t="s">
        <v>341</v>
      </c>
      <c r="B40" s="100"/>
      <c r="C40" s="99"/>
      <c r="D40" s="137">
        <v>70000</v>
      </c>
      <c r="E40" s="137">
        <f>SUM(E41:E42)</f>
        <v>59343</v>
      </c>
      <c r="F40" s="137">
        <f>SUM(F41:F42)</f>
        <v>77500</v>
      </c>
      <c r="G40" s="137">
        <f>SUM(G41:G42)</f>
        <v>95000</v>
      </c>
      <c r="H40" s="137">
        <f>SUM(H41:H42)</f>
        <v>140000</v>
      </c>
      <c r="I40" s="99"/>
      <c r="J40" s="137">
        <f>SUM(J41:J42)</f>
        <v>140000</v>
      </c>
      <c r="K40" s="137">
        <f>SUM(K41:K42)</f>
        <v>0</v>
      </c>
      <c r="L40" s="119">
        <f>SUM(L41:L42)</f>
        <v>6666</v>
      </c>
      <c r="M40" s="193"/>
      <c r="N40" s="194">
        <f>SUM(N41:N42)</f>
        <v>6700</v>
      </c>
      <c r="O40" s="137">
        <f>SUM(O41:O42)</f>
        <v>6072</v>
      </c>
      <c r="P40" s="137">
        <f>SUM(P41:P42)</f>
        <v>5234</v>
      </c>
      <c r="Q40" s="119">
        <f>SUM(Q41:Q42)</f>
        <v>6900</v>
      </c>
      <c r="R40" s="119">
        <f>SUM(R41:R42)</f>
        <v>5800</v>
      </c>
      <c r="S40" s="119">
        <f t="shared" ref="S40" si="27">SUM(S41:S42)</f>
        <v>5137</v>
      </c>
      <c r="T40" s="119">
        <f t="shared" ref="T40:W40" si="28">SUM(T41:T42)</f>
        <v>5700</v>
      </c>
      <c r="U40" s="253">
        <f t="shared" si="28"/>
        <v>3404.2599999999998</v>
      </c>
      <c r="V40" s="295">
        <f t="shared" si="28"/>
        <v>5000</v>
      </c>
      <c r="W40" s="295">
        <f t="shared" si="28"/>
        <v>5300</v>
      </c>
      <c r="X40" s="295">
        <f t="shared" ref="X40" si="29">SUM(X41:X42)</f>
        <v>5300</v>
      </c>
    </row>
    <row r="41" spans="1:27">
      <c r="A41" s="99" t="s">
        <v>342</v>
      </c>
      <c r="B41" s="100">
        <v>30000</v>
      </c>
      <c r="C41" s="100">
        <v>26058</v>
      </c>
      <c r="D41" s="100">
        <v>30000</v>
      </c>
      <c r="E41" s="100">
        <v>16024</v>
      </c>
      <c r="F41" s="100">
        <v>46500</v>
      </c>
      <c r="G41" s="100">
        <v>30000</v>
      </c>
      <c r="H41" s="100">
        <v>40000</v>
      </c>
      <c r="I41" s="99"/>
      <c r="J41" s="100">
        <v>40000</v>
      </c>
      <c r="K41" s="100"/>
      <c r="L41" s="118">
        <v>1716</v>
      </c>
      <c r="M41" s="188">
        <v>19153</v>
      </c>
      <c r="N41" s="189">
        <v>2500</v>
      </c>
      <c r="O41" s="100">
        <v>1918</v>
      </c>
      <c r="P41" s="100">
        <v>1125</v>
      </c>
      <c r="Q41" s="118">
        <v>2500</v>
      </c>
      <c r="R41" s="100">
        <v>900</v>
      </c>
      <c r="S41" s="100">
        <v>1185</v>
      </c>
      <c r="T41" s="100">
        <v>1200</v>
      </c>
      <c r="U41" s="100">
        <v>416.27</v>
      </c>
      <c r="V41" s="275">
        <v>500</v>
      </c>
      <c r="W41" s="275">
        <v>300</v>
      </c>
      <c r="X41" s="275">
        <v>300</v>
      </c>
      <c r="AA41" s="221"/>
    </row>
    <row r="42" spans="1:27">
      <c r="A42" s="99" t="s">
        <v>343</v>
      </c>
      <c r="B42" s="100">
        <v>100000</v>
      </c>
      <c r="C42" s="100">
        <v>78189</v>
      </c>
      <c r="D42" s="100">
        <v>40000</v>
      </c>
      <c r="E42" s="100">
        <v>43319</v>
      </c>
      <c r="F42" s="100">
        <v>31000</v>
      </c>
      <c r="G42" s="100">
        <v>65000</v>
      </c>
      <c r="H42" s="100">
        <v>100000</v>
      </c>
      <c r="I42" s="99"/>
      <c r="J42" s="100">
        <v>100000</v>
      </c>
      <c r="K42" s="100"/>
      <c r="L42" s="118">
        <v>4950</v>
      </c>
      <c r="M42" s="188">
        <v>71216</v>
      </c>
      <c r="N42" s="189">
        <v>4200</v>
      </c>
      <c r="O42" s="100">
        <v>4154</v>
      </c>
      <c r="P42" s="100">
        <v>4109</v>
      </c>
      <c r="Q42" s="118">
        <v>4400</v>
      </c>
      <c r="R42" s="100">
        <v>4900</v>
      </c>
      <c r="S42" s="100">
        <v>3952</v>
      </c>
      <c r="T42" s="100">
        <v>4500</v>
      </c>
      <c r="U42" s="100">
        <v>2987.99</v>
      </c>
      <c r="V42" s="275">
        <v>4500</v>
      </c>
      <c r="W42" s="275">
        <v>5000</v>
      </c>
      <c r="X42" s="275">
        <v>5000</v>
      </c>
      <c r="AA42" s="173"/>
    </row>
    <row r="43" spans="1:27">
      <c r="A43" s="105" t="s">
        <v>344</v>
      </c>
      <c r="B43" s="100"/>
      <c r="C43" s="100"/>
      <c r="D43" s="137">
        <v>125000</v>
      </c>
      <c r="E43" s="137">
        <f>SUM(E44:E47)</f>
        <v>114214</v>
      </c>
      <c r="F43" s="137">
        <f>SUM(F44)</f>
        <v>5000</v>
      </c>
      <c r="G43" s="137">
        <f t="shared" ref="G43:L43" si="30">SUM(G44:G47)</f>
        <v>115500</v>
      </c>
      <c r="H43" s="137">
        <f t="shared" si="30"/>
        <v>77500</v>
      </c>
      <c r="I43" s="105">
        <f t="shared" si="30"/>
        <v>0</v>
      </c>
      <c r="J43" s="137">
        <f t="shared" si="30"/>
        <v>77500</v>
      </c>
      <c r="K43" s="137">
        <f t="shared" si="30"/>
        <v>0</v>
      </c>
      <c r="L43" s="119">
        <f t="shared" si="30"/>
        <v>7538</v>
      </c>
      <c r="M43" s="193"/>
      <c r="N43" s="194">
        <f>SUM(N44:N47)</f>
        <v>8646</v>
      </c>
      <c r="O43" s="137">
        <f>SUM(O44:O47)</f>
        <v>5400</v>
      </c>
      <c r="P43" s="137">
        <f>SUM(P44:P47)</f>
        <v>11726</v>
      </c>
      <c r="Q43" s="119">
        <f>SUM(Q44:Q47)</f>
        <v>7844</v>
      </c>
      <c r="R43" s="119">
        <f>SUM(R44:R47)</f>
        <v>13660</v>
      </c>
      <c r="S43" s="119">
        <f t="shared" ref="S43" si="31">SUM(S44:S47)</f>
        <v>9232</v>
      </c>
      <c r="T43" s="119">
        <f t="shared" ref="T43:V43" si="32">SUM(T44:T47)</f>
        <v>10850</v>
      </c>
      <c r="U43" s="253">
        <f t="shared" si="32"/>
        <v>12888.02</v>
      </c>
      <c r="V43" s="295">
        <f t="shared" si="32"/>
        <v>13200</v>
      </c>
      <c r="W43" s="295">
        <f>SUM(W44:W47)</f>
        <v>13800</v>
      </c>
      <c r="X43" s="295">
        <f>SUM(X44:X47)</f>
        <v>13800</v>
      </c>
    </row>
    <row r="44" spans="1:27">
      <c r="A44" s="195" t="s">
        <v>345</v>
      </c>
      <c r="B44" s="122">
        <v>55000</v>
      </c>
      <c r="C44" s="122">
        <v>40073</v>
      </c>
      <c r="D44" s="122">
        <v>50000</v>
      </c>
      <c r="E44" s="122">
        <v>39853</v>
      </c>
      <c r="F44" s="100">
        <v>5000</v>
      </c>
      <c r="G44" s="100">
        <v>50000</v>
      </c>
      <c r="H44" s="100">
        <v>46500</v>
      </c>
      <c r="I44" s="99"/>
      <c r="J44" s="100">
        <v>46500</v>
      </c>
      <c r="K44" s="100"/>
      <c r="L44" s="118">
        <v>6076</v>
      </c>
      <c r="M44" s="188">
        <v>81942</v>
      </c>
      <c r="N44" s="189">
        <v>5500</v>
      </c>
      <c r="O44" s="100">
        <v>2972</v>
      </c>
      <c r="P44" s="100">
        <v>8919</v>
      </c>
      <c r="Q44" s="118">
        <v>4534</v>
      </c>
      <c r="R44" s="100">
        <v>7950</v>
      </c>
      <c r="S44" s="100">
        <v>2411</v>
      </c>
      <c r="T44" s="100">
        <v>4000</v>
      </c>
      <c r="U44" s="100">
        <v>6524.51</v>
      </c>
      <c r="V44" s="275">
        <v>6100</v>
      </c>
      <c r="W44" s="275">
        <v>6700</v>
      </c>
      <c r="X44" s="275">
        <v>6700</v>
      </c>
    </row>
    <row r="45" spans="1:27">
      <c r="A45" s="266" t="s">
        <v>418</v>
      </c>
      <c r="B45" s="122"/>
      <c r="C45" s="122"/>
      <c r="D45" s="122"/>
      <c r="E45" s="122"/>
      <c r="F45" s="100"/>
      <c r="G45" s="100"/>
      <c r="H45" s="100"/>
      <c r="I45" s="99"/>
      <c r="J45" s="100"/>
      <c r="K45" s="100"/>
      <c r="L45" s="118"/>
      <c r="M45" s="188"/>
      <c r="N45" s="189"/>
      <c r="O45" s="100"/>
      <c r="P45" s="100"/>
      <c r="Q45" s="118"/>
      <c r="R45" s="100">
        <v>2400</v>
      </c>
      <c r="S45" s="100">
        <v>450</v>
      </c>
      <c r="T45" s="100">
        <v>500</v>
      </c>
      <c r="U45" s="100">
        <v>450</v>
      </c>
      <c r="V45" s="275">
        <v>500</v>
      </c>
      <c r="W45" s="275">
        <v>500</v>
      </c>
      <c r="X45" s="275">
        <v>500</v>
      </c>
      <c r="AA45" s="221"/>
    </row>
    <row r="46" spans="1:27">
      <c r="A46" s="266" t="s">
        <v>419</v>
      </c>
      <c r="B46" s="122"/>
      <c r="C46" s="122"/>
      <c r="D46" s="122"/>
      <c r="E46" s="122"/>
      <c r="F46" s="100"/>
      <c r="G46" s="100"/>
      <c r="H46" s="100"/>
      <c r="I46" s="99"/>
      <c r="J46" s="100"/>
      <c r="K46" s="100"/>
      <c r="L46" s="118"/>
      <c r="M46" s="188"/>
      <c r="N46" s="189"/>
      <c r="O46" s="100"/>
      <c r="P46" s="100"/>
      <c r="Q46" s="118"/>
      <c r="R46" s="100"/>
      <c r="S46" s="100">
        <v>2350</v>
      </c>
      <c r="T46" s="118">
        <v>2350</v>
      </c>
      <c r="U46" s="118">
        <v>2625.51</v>
      </c>
      <c r="V46" s="296">
        <v>2600</v>
      </c>
      <c r="W46" s="296">
        <v>2600</v>
      </c>
      <c r="X46" s="296">
        <v>2600</v>
      </c>
      <c r="AA46" s="173"/>
    </row>
    <row r="47" spans="1:27">
      <c r="A47" s="195" t="s">
        <v>346</v>
      </c>
      <c r="B47" s="122"/>
      <c r="C47" s="122"/>
      <c r="D47" s="122">
        <v>75000</v>
      </c>
      <c r="E47" s="122">
        <v>74361</v>
      </c>
      <c r="F47" s="100"/>
      <c r="G47" s="100">
        <v>65500</v>
      </c>
      <c r="H47" s="100">
        <v>31000</v>
      </c>
      <c r="I47" s="100"/>
      <c r="J47" s="100">
        <v>31000</v>
      </c>
      <c r="K47" s="100"/>
      <c r="L47" s="118">
        <v>1462</v>
      </c>
      <c r="M47" s="188">
        <v>27157</v>
      </c>
      <c r="N47" s="189">
        <v>3146</v>
      </c>
      <c r="O47" s="100">
        <v>2428</v>
      </c>
      <c r="P47" s="100">
        <v>2807</v>
      </c>
      <c r="Q47" s="118">
        <v>3310</v>
      </c>
      <c r="R47" s="100">
        <v>3310</v>
      </c>
      <c r="S47" s="100">
        <v>4021</v>
      </c>
      <c r="T47" s="100">
        <v>4000</v>
      </c>
      <c r="U47" s="100">
        <v>3288</v>
      </c>
      <c r="V47" s="275">
        <v>4000</v>
      </c>
      <c r="W47" s="275">
        <v>4000</v>
      </c>
      <c r="X47" s="275">
        <v>4000</v>
      </c>
    </row>
    <row r="48" spans="1:27">
      <c r="A48" s="105" t="s">
        <v>347</v>
      </c>
      <c r="B48" s="100"/>
      <c r="C48" s="100"/>
      <c r="D48" s="137">
        <v>8000</v>
      </c>
      <c r="E48" s="137">
        <v>1570</v>
      </c>
      <c r="F48" s="100"/>
      <c r="G48" s="137">
        <f>SUM(G49:G49)</f>
        <v>1000</v>
      </c>
      <c r="H48" s="137">
        <f>SUM(H49)</f>
        <v>5000</v>
      </c>
      <c r="I48" s="99"/>
      <c r="J48" s="137">
        <f>SUM(J49)</f>
        <v>5000</v>
      </c>
      <c r="K48" s="100"/>
      <c r="L48" s="119">
        <f>SUM(L49)</f>
        <v>269</v>
      </c>
      <c r="M48" s="193"/>
      <c r="N48" s="194">
        <f>SUM(N49)</f>
        <v>320</v>
      </c>
      <c r="O48" s="137">
        <f>SUM(O49)</f>
        <v>320</v>
      </c>
      <c r="P48" s="137">
        <f>SUM(P49)</f>
        <v>91</v>
      </c>
      <c r="Q48" s="119">
        <f>SUM(Q49)</f>
        <v>320</v>
      </c>
      <c r="R48" s="119">
        <f>SUM(R49)</f>
        <v>230</v>
      </c>
      <c r="S48" s="119">
        <f t="shared" ref="S48" si="33">SUM(S49)</f>
        <v>431</v>
      </c>
      <c r="T48" s="119">
        <f t="shared" ref="T48:X48" si="34">SUM(T49)</f>
        <v>400</v>
      </c>
      <c r="U48" s="253">
        <f t="shared" si="34"/>
        <v>296.7</v>
      </c>
      <c r="V48" s="295">
        <f t="shared" si="34"/>
        <v>300</v>
      </c>
      <c r="W48" s="295">
        <f t="shared" si="34"/>
        <v>500</v>
      </c>
      <c r="X48" s="295">
        <f t="shared" si="34"/>
        <v>500</v>
      </c>
    </row>
    <row r="49" spans="1:27">
      <c r="A49" s="99" t="s">
        <v>348</v>
      </c>
      <c r="B49" s="100">
        <v>3000</v>
      </c>
      <c r="C49" s="100">
        <v>1180</v>
      </c>
      <c r="D49" s="100">
        <v>2000</v>
      </c>
      <c r="E49" s="99">
        <v>70</v>
      </c>
      <c r="F49" s="137">
        <f>SUM(D49:E49)</f>
        <v>2070</v>
      </c>
      <c r="G49" s="100">
        <v>1000</v>
      </c>
      <c r="H49" s="100">
        <v>5000</v>
      </c>
      <c r="I49" s="99"/>
      <c r="J49" s="100">
        <v>5000</v>
      </c>
      <c r="K49" s="100"/>
      <c r="L49" s="118">
        <v>269</v>
      </c>
      <c r="M49" s="188">
        <v>3300</v>
      </c>
      <c r="N49" s="189">
        <v>320</v>
      </c>
      <c r="O49" s="100">
        <v>320</v>
      </c>
      <c r="P49" s="100">
        <v>91</v>
      </c>
      <c r="Q49" s="118">
        <v>320</v>
      </c>
      <c r="R49" s="100">
        <v>230</v>
      </c>
      <c r="S49" s="100">
        <v>431</v>
      </c>
      <c r="T49" s="100">
        <v>400</v>
      </c>
      <c r="U49" s="100">
        <v>296.7</v>
      </c>
      <c r="V49" s="275">
        <v>300</v>
      </c>
      <c r="W49" s="275">
        <v>500</v>
      </c>
      <c r="X49" s="275">
        <v>500</v>
      </c>
    </row>
    <row r="50" spans="1:27">
      <c r="A50" s="105" t="s">
        <v>390</v>
      </c>
      <c r="B50" s="100"/>
      <c r="C50" s="100">
        <v>45273</v>
      </c>
      <c r="D50" s="137">
        <v>35000</v>
      </c>
      <c r="E50" s="137">
        <v>46219</v>
      </c>
      <c r="F50" s="100">
        <v>0</v>
      </c>
      <c r="G50" s="137">
        <v>25000</v>
      </c>
      <c r="H50" s="137">
        <v>3000</v>
      </c>
      <c r="I50" s="99"/>
      <c r="J50" s="137">
        <v>3000</v>
      </c>
      <c r="K50" s="100"/>
      <c r="L50" s="119">
        <v>38</v>
      </c>
      <c r="M50" s="193">
        <v>1800</v>
      </c>
      <c r="N50" s="194">
        <v>120</v>
      </c>
      <c r="O50" s="137">
        <v>134</v>
      </c>
      <c r="P50" s="137">
        <v>0</v>
      </c>
      <c r="Q50" s="119">
        <v>120</v>
      </c>
      <c r="R50" s="137">
        <v>0</v>
      </c>
      <c r="S50" s="137">
        <f>S51</f>
        <v>686</v>
      </c>
      <c r="T50" s="137">
        <f>T51</f>
        <v>400</v>
      </c>
      <c r="U50" s="255">
        <f t="shared" ref="U50:X50" si="35">U51</f>
        <v>108</v>
      </c>
      <c r="V50" s="294">
        <f t="shared" si="35"/>
        <v>120</v>
      </c>
      <c r="W50" s="294">
        <f t="shared" si="35"/>
        <v>0</v>
      </c>
      <c r="X50" s="294">
        <f t="shared" si="35"/>
        <v>0</v>
      </c>
    </row>
    <row r="51" spans="1:27">
      <c r="A51" s="195" t="s">
        <v>391</v>
      </c>
      <c r="B51" s="100"/>
      <c r="C51" s="100"/>
      <c r="D51" s="137"/>
      <c r="E51" s="137"/>
      <c r="F51" s="100"/>
      <c r="G51" s="137"/>
      <c r="H51" s="137"/>
      <c r="I51" s="99"/>
      <c r="J51" s="137"/>
      <c r="K51" s="100"/>
      <c r="L51" s="119"/>
      <c r="M51" s="193"/>
      <c r="N51" s="194"/>
      <c r="O51" s="137"/>
      <c r="P51" s="137"/>
      <c r="Q51" s="119"/>
      <c r="R51" s="137"/>
      <c r="S51" s="137">
        <v>686</v>
      </c>
      <c r="T51" s="137">
        <v>400</v>
      </c>
      <c r="U51" s="137">
        <v>108</v>
      </c>
      <c r="V51" s="294">
        <v>120</v>
      </c>
      <c r="W51" s="294">
        <v>0</v>
      </c>
      <c r="X51" s="294">
        <v>0</v>
      </c>
    </row>
    <row r="52" spans="1:27">
      <c r="A52" s="190" t="s">
        <v>349</v>
      </c>
      <c r="B52" s="191"/>
      <c r="C52" s="191"/>
      <c r="D52" s="191"/>
      <c r="E52" s="190"/>
      <c r="F52" s="191">
        <f>SUM(D52:E52)</f>
        <v>0</v>
      </c>
      <c r="G52" s="191">
        <f t="shared" ref="G52:V52" si="36">SUM(G53+G65)</f>
        <v>8012374</v>
      </c>
      <c r="H52" s="191">
        <f t="shared" si="36"/>
        <v>8523978</v>
      </c>
      <c r="I52" s="191">
        <f t="shared" si="36"/>
        <v>-832921</v>
      </c>
      <c r="J52" s="191">
        <f t="shared" si="36"/>
        <v>7691057</v>
      </c>
      <c r="K52" s="191">
        <f t="shared" si="36"/>
        <v>-37373</v>
      </c>
      <c r="L52" s="192">
        <f t="shared" si="36"/>
        <v>454860</v>
      </c>
      <c r="M52" s="191">
        <f t="shared" si="36"/>
        <v>0</v>
      </c>
      <c r="N52" s="189">
        <f t="shared" si="36"/>
        <v>411062</v>
      </c>
      <c r="O52" s="191">
        <f t="shared" si="36"/>
        <v>414627</v>
      </c>
      <c r="P52" s="191">
        <f t="shared" si="36"/>
        <v>425225</v>
      </c>
      <c r="Q52" s="191">
        <f t="shared" si="36"/>
        <v>360965</v>
      </c>
      <c r="R52" s="191">
        <f t="shared" si="36"/>
        <v>383322</v>
      </c>
      <c r="S52" s="191">
        <f t="shared" si="36"/>
        <v>387541</v>
      </c>
      <c r="T52" s="191">
        <f t="shared" si="36"/>
        <v>417551</v>
      </c>
      <c r="U52" s="191">
        <f t="shared" si="36"/>
        <v>415061.83999999997</v>
      </c>
      <c r="V52" s="293">
        <f t="shared" si="36"/>
        <v>409154</v>
      </c>
      <c r="W52" s="293">
        <f>SUM(W53+W65)</f>
        <v>417154</v>
      </c>
      <c r="X52" s="293">
        <f>SUM(X53+X65)</f>
        <v>433967</v>
      </c>
    </row>
    <row r="53" spans="1:27">
      <c r="A53" s="105" t="s">
        <v>350</v>
      </c>
      <c r="B53" s="100"/>
      <c r="C53" s="100"/>
      <c r="D53" s="137">
        <f>SUM(D54:D58)</f>
        <v>568686</v>
      </c>
      <c r="E53" s="137">
        <f>SUM(E54:E58)</f>
        <v>529868</v>
      </c>
      <c r="F53" s="100">
        <v>0</v>
      </c>
      <c r="G53" s="137">
        <f>SUM(G54:G58)</f>
        <v>578374</v>
      </c>
      <c r="H53" s="137">
        <f>SUM(H54:H59)</f>
        <v>779765</v>
      </c>
      <c r="I53" s="137">
        <f>SUM(I54:I59)</f>
        <v>16718</v>
      </c>
      <c r="J53" s="137">
        <f>SUM(H53:I53)</f>
        <v>796483</v>
      </c>
      <c r="K53" s="137">
        <f>SUM(K54:K65)</f>
        <v>-37373</v>
      </c>
      <c r="L53" s="119">
        <f>SUM(L54:L63)</f>
        <v>84962</v>
      </c>
      <c r="M53" s="193"/>
      <c r="N53" s="194">
        <f>SUM(N54:N63)</f>
        <v>54607</v>
      </c>
      <c r="O53" s="137">
        <f>SUM(O54:O63)</f>
        <v>48697</v>
      </c>
      <c r="P53" s="137">
        <f>SUM(P54:P63)</f>
        <v>68770</v>
      </c>
      <c r="Q53" s="119">
        <f>SUM(Q54:Q63)</f>
        <v>55345</v>
      </c>
      <c r="R53" s="119">
        <f>SUM(R54:R63)</f>
        <v>55066</v>
      </c>
      <c r="S53" s="119">
        <f t="shared" ref="S53" si="37">SUM(S54:S63)</f>
        <v>59285</v>
      </c>
      <c r="T53" s="119">
        <f t="shared" ref="T53:W53" si="38">SUM(T54:T63)</f>
        <v>51437</v>
      </c>
      <c r="U53" s="253">
        <f t="shared" si="38"/>
        <v>48270.84</v>
      </c>
      <c r="V53" s="295">
        <f t="shared" si="38"/>
        <v>50338</v>
      </c>
      <c r="W53" s="295">
        <f t="shared" si="38"/>
        <v>52338</v>
      </c>
      <c r="X53" s="295">
        <f t="shared" ref="X53" si="39">SUM(X54:X63)</f>
        <v>52338</v>
      </c>
    </row>
    <row r="54" spans="1:27">
      <c r="A54" s="99" t="s">
        <v>351</v>
      </c>
      <c r="B54" s="100"/>
      <c r="C54" s="100"/>
      <c r="D54" s="100">
        <v>21000</v>
      </c>
      <c r="E54" s="100">
        <v>6982</v>
      </c>
      <c r="F54" s="100">
        <f>SUM(D54:E54)</f>
        <v>27982</v>
      </c>
      <c r="G54" s="100">
        <v>10000</v>
      </c>
      <c r="H54" s="100">
        <v>20000</v>
      </c>
      <c r="I54" s="100"/>
      <c r="J54" s="100">
        <v>20000</v>
      </c>
      <c r="K54" s="100"/>
      <c r="L54" s="118">
        <v>2823</v>
      </c>
      <c r="M54" s="188">
        <v>36032</v>
      </c>
      <c r="N54" s="189">
        <v>2825</v>
      </c>
      <c r="O54" s="100">
        <v>2333</v>
      </c>
      <c r="P54" s="100">
        <v>3367</v>
      </c>
      <c r="Q54" s="118">
        <v>2825</v>
      </c>
      <c r="R54" s="100">
        <v>3240</v>
      </c>
      <c r="S54" s="100">
        <v>3240</v>
      </c>
      <c r="T54" s="100">
        <v>3340</v>
      </c>
      <c r="U54" s="100">
        <v>3180.84</v>
      </c>
      <c r="V54" s="275">
        <v>3340</v>
      </c>
      <c r="W54" s="275">
        <v>3340</v>
      </c>
      <c r="X54" s="275">
        <v>3340</v>
      </c>
    </row>
    <row r="55" spans="1:27">
      <c r="A55" s="195" t="s">
        <v>352</v>
      </c>
      <c r="B55" s="137"/>
      <c r="C55" s="137"/>
      <c r="D55" s="122">
        <v>35100</v>
      </c>
      <c r="E55" s="100">
        <v>35100</v>
      </c>
      <c r="F55" s="100">
        <v>0</v>
      </c>
      <c r="G55" s="99">
        <v>0</v>
      </c>
      <c r="H55" s="99">
        <v>0</v>
      </c>
      <c r="I55" s="100"/>
      <c r="J55" s="99">
        <v>0</v>
      </c>
      <c r="K55" s="100"/>
      <c r="L55" s="118">
        <v>1235</v>
      </c>
      <c r="M55" s="188">
        <v>39100</v>
      </c>
      <c r="N55" s="196">
        <v>0</v>
      </c>
      <c r="O55" s="100">
        <v>0</v>
      </c>
      <c r="P55" s="100">
        <v>3685</v>
      </c>
      <c r="Q55" s="118">
        <v>0</v>
      </c>
      <c r="R55" s="100">
        <v>0</v>
      </c>
      <c r="S55" s="100"/>
      <c r="T55" s="100">
        <v>0</v>
      </c>
      <c r="U55" s="100"/>
      <c r="V55" s="275">
        <v>0</v>
      </c>
      <c r="W55" s="275"/>
      <c r="X55" s="275"/>
    </row>
    <row r="56" spans="1:27">
      <c r="A56" s="195" t="s">
        <v>353</v>
      </c>
      <c r="B56" s="100">
        <v>420930</v>
      </c>
      <c r="C56" s="100">
        <v>420930</v>
      </c>
      <c r="D56" s="122">
        <v>485786</v>
      </c>
      <c r="E56" s="100">
        <v>485786</v>
      </c>
      <c r="F56" s="100"/>
      <c r="G56" s="100">
        <v>568374</v>
      </c>
      <c r="H56" s="187">
        <v>742465</v>
      </c>
      <c r="I56" s="100">
        <v>5000</v>
      </c>
      <c r="J56" s="100">
        <f>SUM(H56:I56)</f>
        <v>747465</v>
      </c>
      <c r="K56" s="100">
        <v>-37373</v>
      </c>
      <c r="L56" s="118">
        <v>40770</v>
      </c>
      <c r="M56" s="188">
        <v>637917</v>
      </c>
      <c r="N56" s="189">
        <v>40770</v>
      </c>
      <c r="O56" s="100">
        <v>40770</v>
      </c>
      <c r="P56" s="100">
        <v>40770</v>
      </c>
      <c r="Q56" s="118">
        <v>40770</v>
      </c>
      <c r="R56" s="100">
        <v>40770</v>
      </c>
      <c r="S56" s="100">
        <v>40770</v>
      </c>
      <c r="T56" s="100">
        <v>40770</v>
      </c>
      <c r="U56" s="100">
        <v>41090</v>
      </c>
      <c r="V56" s="275">
        <v>40770</v>
      </c>
      <c r="W56" s="275">
        <v>40770</v>
      </c>
      <c r="X56" s="275">
        <v>40770</v>
      </c>
    </row>
    <row r="57" spans="1:27">
      <c r="A57" s="195" t="s">
        <v>354</v>
      </c>
      <c r="B57" s="100">
        <v>19840</v>
      </c>
      <c r="C57" s="100">
        <v>19840</v>
      </c>
      <c r="D57" s="122">
        <v>2000</v>
      </c>
      <c r="E57" s="100">
        <v>2000</v>
      </c>
      <c r="F57" s="137">
        <f>SUM(F58:F67)</f>
        <v>14304400</v>
      </c>
      <c r="G57" s="99">
        <v>0</v>
      </c>
      <c r="H57" s="99">
        <v>0</v>
      </c>
      <c r="I57" s="100"/>
      <c r="J57" s="99">
        <v>0</v>
      </c>
      <c r="K57" s="100"/>
      <c r="L57" s="118">
        <v>1500</v>
      </c>
      <c r="M57" s="188">
        <v>51200</v>
      </c>
      <c r="N57" s="196">
        <v>0</v>
      </c>
      <c r="O57" s="100">
        <v>0</v>
      </c>
      <c r="P57" s="100">
        <v>2920</v>
      </c>
      <c r="Q57" s="118">
        <v>0</v>
      </c>
      <c r="R57" s="100">
        <v>0</v>
      </c>
      <c r="S57" s="100"/>
      <c r="T57" s="100">
        <v>0</v>
      </c>
      <c r="U57" s="100"/>
      <c r="V57" s="275">
        <v>0</v>
      </c>
      <c r="W57" s="275"/>
      <c r="X57" s="275"/>
    </row>
    <row r="58" spans="1:27">
      <c r="A58" s="195" t="s">
        <v>355</v>
      </c>
      <c r="B58" s="100"/>
      <c r="C58" s="100"/>
      <c r="D58" s="122">
        <v>24800</v>
      </c>
      <c r="E58" s="100"/>
      <c r="F58" s="100">
        <v>0</v>
      </c>
      <c r="G58" s="99">
        <v>0</v>
      </c>
      <c r="H58" s="100">
        <v>17300</v>
      </c>
      <c r="I58" s="100">
        <v>11718</v>
      </c>
      <c r="J58" s="100">
        <f>SUM(H58:I58)</f>
        <v>29018</v>
      </c>
      <c r="K58" s="100"/>
      <c r="L58" s="118">
        <v>4144</v>
      </c>
      <c r="M58" s="188">
        <v>62072</v>
      </c>
      <c r="N58" s="189">
        <v>3428</v>
      </c>
      <c r="O58" s="100">
        <v>4060</v>
      </c>
      <c r="P58" s="100">
        <v>3428</v>
      </c>
      <c r="Q58" s="118">
        <v>2914</v>
      </c>
      <c r="R58" s="100">
        <v>2621</v>
      </c>
      <c r="S58" s="100">
        <v>2621</v>
      </c>
      <c r="T58" s="100">
        <v>1695</v>
      </c>
      <c r="U58" s="100"/>
      <c r="V58" s="275">
        <v>528</v>
      </c>
      <c r="W58" s="275">
        <v>528</v>
      </c>
      <c r="X58" s="275">
        <v>528</v>
      </c>
      <c r="AA58" s="221"/>
    </row>
    <row r="59" spans="1:27">
      <c r="A59" s="195" t="s">
        <v>356</v>
      </c>
      <c r="B59" s="100"/>
      <c r="C59" s="100"/>
      <c r="D59" s="122"/>
      <c r="E59" s="100"/>
      <c r="F59" s="100">
        <v>0</v>
      </c>
      <c r="G59" s="99"/>
      <c r="H59" s="99">
        <v>0</v>
      </c>
      <c r="I59" s="100"/>
      <c r="J59" s="99">
        <v>0</v>
      </c>
      <c r="K59" s="100"/>
      <c r="L59" s="118">
        <v>3557</v>
      </c>
      <c r="M59" s="188">
        <v>37534</v>
      </c>
      <c r="N59" s="189">
        <v>3800</v>
      </c>
      <c r="O59" s="100">
        <v>1534</v>
      </c>
      <c r="P59" s="100">
        <v>3452</v>
      </c>
      <c r="Q59" s="118">
        <v>3610</v>
      </c>
      <c r="R59" s="100">
        <v>3610</v>
      </c>
      <c r="S59" s="100">
        <v>0</v>
      </c>
      <c r="T59" s="100">
        <v>0</v>
      </c>
      <c r="U59" s="100"/>
      <c r="V59" s="275">
        <v>0</v>
      </c>
      <c r="W59" s="275"/>
      <c r="X59" s="275"/>
      <c r="AA59" s="221"/>
    </row>
    <row r="60" spans="1:27">
      <c r="A60" s="195" t="s">
        <v>357</v>
      </c>
      <c r="B60" s="100"/>
      <c r="C60" s="100"/>
      <c r="D60" s="122"/>
      <c r="E60" s="100"/>
      <c r="F60" s="100"/>
      <c r="G60" s="99"/>
      <c r="H60" s="99"/>
      <c r="I60" s="100"/>
      <c r="J60" s="99"/>
      <c r="K60" s="100"/>
      <c r="L60" s="118">
        <v>5138</v>
      </c>
      <c r="M60" s="188">
        <v>68665</v>
      </c>
      <c r="N60" s="189">
        <v>1484</v>
      </c>
      <c r="O60" s="100">
        <v>0</v>
      </c>
      <c r="P60" s="100">
        <v>5717</v>
      </c>
      <c r="Q60" s="118">
        <v>2226</v>
      </c>
      <c r="R60" s="100">
        <v>2581</v>
      </c>
      <c r="S60" s="100">
        <v>2581</v>
      </c>
      <c r="T60" s="118">
        <v>3200</v>
      </c>
      <c r="U60" s="118"/>
      <c r="V60" s="296">
        <v>3200</v>
      </c>
      <c r="W60" s="296">
        <v>3200</v>
      </c>
      <c r="X60" s="296">
        <v>3200</v>
      </c>
      <c r="AA60" s="173"/>
    </row>
    <row r="61" spans="1:27">
      <c r="A61" s="195" t="s">
        <v>358</v>
      </c>
      <c r="B61" s="100"/>
      <c r="C61" s="100"/>
      <c r="D61" s="122"/>
      <c r="E61" s="100"/>
      <c r="F61" s="100"/>
      <c r="G61" s="99"/>
      <c r="H61" s="99"/>
      <c r="I61" s="100"/>
      <c r="J61" s="99"/>
      <c r="K61" s="100"/>
      <c r="L61" s="118">
        <v>196</v>
      </c>
      <c r="M61" s="188">
        <v>25054</v>
      </c>
      <c r="N61" s="189">
        <v>0</v>
      </c>
      <c r="O61" s="100">
        <v>0</v>
      </c>
      <c r="P61" s="100">
        <v>264</v>
      </c>
      <c r="Q61" s="118">
        <v>0</v>
      </c>
      <c r="R61" s="100">
        <v>0</v>
      </c>
      <c r="S61" s="100"/>
      <c r="T61" s="100">
        <v>0</v>
      </c>
      <c r="U61" s="100"/>
      <c r="V61" s="275"/>
      <c r="W61" s="275"/>
      <c r="X61" s="275"/>
    </row>
    <row r="62" spans="1:27">
      <c r="A62" s="195" t="s">
        <v>359</v>
      </c>
      <c r="B62" s="100"/>
      <c r="C62" s="100"/>
      <c r="D62" s="122"/>
      <c r="E62" s="100"/>
      <c r="F62" s="100"/>
      <c r="G62" s="99"/>
      <c r="H62" s="99"/>
      <c r="I62" s="100"/>
      <c r="J62" s="99"/>
      <c r="K62" s="100"/>
      <c r="L62" s="118">
        <v>20996</v>
      </c>
      <c r="M62" s="188">
        <v>148062</v>
      </c>
      <c r="N62" s="189">
        <v>2300</v>
      </c>
      <c r="O62" s="100">
        <v>0</v>
      </c>
      <c r="P62" s="100">
        <v>3975</v>
      </c>
      <c r="Q62" s="118">
        <v>3000</v>
      </c>
      <c r="R62" s="100">
        <v>2244</v>
      </c>
      <c r="S62" s="100">
        <v>10073</v>
      </c>
      <c r="T62" s="100">
        <v>2432</v>
      </c>
      <c r="U62" s="100">
        <v>4000</v>
      </c>
      <c r="V62" s="275">
        <v>2500</v>
      </c>
      <c r="W62" s="275">
        <v>4500</v>
      </c>
      <c r="X62" s="275">
        <v>4500</v>
      </c>
    </row>
    <row r="63" spans="1:27">
      <c r="A63" s="195" t="s">
        <v>360</v>
      </c>
      <c r="B63" s="100"/>
      <c r="C63" s="100"/>
      <c r="D63" s="122"/>
      <c r="E63" s="100"/>
      <c r="F63" s="100"/>
      <c r="G63" s="99"/>
      <c r="H63" s="99"/>
      <c r="I63" s="100"/>
      <c r="J63" s="99"/>
      <c r="K63" s="100"/>
      <c r="L63" s="118">
        <v>4603</v>
      </c>
      <c r="M63" s="188"/>
      <c r="N63" s="189">
        <v>0</v>
      </c>
      <c r="O63" s="100"/>
      <c r="P63" s="100">
        <v>1192</v>
      </c>
      <c r="Q63" s="118">
        <v>0</v>
      </c>
      <c r="R63" s="100">
        <v>0</v>
      </c>
      <c r="S63" s="100"/>
      <c r="T63" s="100"/>
      <c r="U63" s="100"/>
      <c r="V63" s="275"/>
      <c r="W63" s="275"/>
      <c r="X63" s="275"/>
    </row>
    <row r="64" spans="1:27">
      <c r="A64" s="195"/>
      <c r="B64" s="100"/>
      <c r="C64" s="100"/>
      <c r="D64" s="122"/>
      <c r="E64" s="100"/>
      <c r="F64" s="100"/>
      <c r="G64" s="99"/>
      <c r="H64" s="99"/>
      <c r="I64" s="100"/>
      <c r="J64" s="99"/>
      <c r="K64" s="100"/>
      <c r="L64" s="118"/>
      <c r="M64" s="188"/>
      <c r="N64" s="189"/>
      <c r="O64" s="100"/>
      <c r="P64" s="100"/>
      <c r="Q64" s="118"/>
      <c r="R64" s="100"/>
      <c r="S64" s="100"/>
      <c r="T64" s="100"/>
      <c r="U64" s="100"/>
      <c r="V64" s="275"/>
      <c r="W64" s="275"/>
      <c r="X64" s="275"/>
    </row>
    <row r="65" spans="1:26">
      <c r="A65" s="197" t="s">
        <v>361</v>
      </c>
      <c r="B65" s="171"/>
      <c r="C65" s="197"/>
      <c r="D65" s="119">
        <f>SUM(D66:D69)</f>
        <v>6570700</v>
      </c>
      <c r="E65" s="119">
        <f>SUM(E66:E69)</f>
        <v>6570700</v>
      </c>
      <c r="F65" s="118">
        <f>SUM(D65:E65)</f>
        <v>13141400</v>
      </c>
      <c r="G65" s="137">
        <f>SUM(G66:G70)</f>
        <v>7434000</v>
      </c>
      <c r="H65" s="137">
        <f>SUM(H66:H72)</f>
        <v>7744213</v>
      </c>
      <c r="I65" s="137">
        <f>SUM(I66:I72)</f>
        <v>-849639</v>
      </c>
      <c r="J65" s="137">
        <f>SUM(H65:I65)</f>
        <v>6894574</v>
      </c>
      <c r="K65" s="137">
        <f>SUM(K66:K72)</f>
        <v>0</v>
      </c>
      <c r="L65" s="119">
        <f>SUM(L66:L72)</f>
        <v>369898</v>
      </c>
      <c r="M65" s="193"/>
      <c r="N65" s="194">
        <f>SUM(N66:N72)</f>
        <v>356455</v>
      </c>
      <c r="O65" s="119">
        <f>SUM(O66:O72)</f>
        <v>365930</v>
      </c>
      <c r="P65" s="119">
        <f>SUM(P66:P72)</f>
        <v>356455</v>
      </c>
      <c r="Q65" s="119">
        <f>SUM(Q66:Q75)</f>
        <v>305620</v>
      </c>
      <c r="R65" s="119">
        <f>SUM(R66:R75)</f>
        <v>328256</v>
      </c>
      <c r="S65" s="119">
        <f t="shared" ref="S65" si="40">SUM(S66:S75)</f>
        <v>328256</v>
      </c>
      <c r="T65" s="119">
        <f>SUM(T66:T75)</f>
        <v>366114</v>
      </c>
      <c r="U65" s="253">
        <f t="shared" ref="U65:W65" si="41">SUM(U66:U75)</f>
        <v>366791</v>
      </c>
      <c r="V65" s="295">
        <f t="shared" si="41"/>
        <v>358816</v>
      </c>
      <c r="W65" s="295">
        <f t="shared" si="41"/>
        <v>364816</v>
      </c>
      <c r="X65" s="295">
        <f>SUM(X66:X76)</f>
        <v>381629</v>
      </c>
      <c r="Y65" s="176"/>
    </row>
    <row r="66" spans="1:26">
      <c r="A66" s="99" t="s">
        <v>362</v>
      </c>
      <c r="B66" s="100">
        <v>3098000</v>
      </c>
      <c r="C66" s="100">
        <v>3098000</v>
      </c>
      <c r="D66" s="100">
        <v>2814000</v>
      </c>
      <c r="E66" s="100">
        <v>2814000</v>
      </c>
      <c r="F66" s="100">
        <v>23000</v>
      </c>
      <c r="G66" s="100">
        <v>3041000</v>
      </c>
      <c r="H66" s="187">
        <v>3838000</v>
      </c>
      <c r="I66" s="100">
        <v>-764000</v>
      </c>
      <c r="J66" s="187">
        <f>SUM(H66:I66)</f>
        <v>3074000</v>
      </c>
      <c r="K66" s="100"/>
      <c r="L66" s="118">
        <v>133687</v>
      </c>
      <c r="M66" s="188">
        <v>2693000</v>
      </c>
      <c r="N66" s="189">
        <v>121972</v>
      </c>
      <c r="O66" s="198">
        <v>132540</v>
      </c>
      <c r="P66" s="198">
        <v>121972</v>
      </c>
      <c r="Q66" s="118">
        <v>91341</v>
      </c>
      <c r="R66" s="100">
        <v>66444</v>
      </c>
      <c r="S66" s="100">
        <v>66444</v>
      </c>
      <c r="T66" s="100">
        <v>21653</v>
      </c>
      <c r="U66" s="100">
        <v>21653</v>
      </c>
      <c r="V66" s="275">
        <v>0</v>
      </c>
      <c r="W66" s="275">
        <v>0</v>
      </c>
      <c r="X66" s="275">
        <v>0</v>
      </c>
      <c r="Y66" s="209"/>
    </row>
    <row r="67" spans="1:26">
      <c r="A67" s="99" t="s">
        <v>363</v>
      </c>
      <c r="B67" s="122">
        <v>470000</v>
      </c>
      <c r="C67" s="122">
        <v>470000</v>
      </c>
      <c r="D67" s="122">
        <v>570000</v>
      </c>
      <c r="E67" s="100">
        <v>570000</v>
      </c>
      <c r="F67" s="187">
        <f>SUM(D67:E67)</f>
        <v>1140000</v>
      </c>
      <c r="G67" s="100">
        <v>590000</v>
      </c>
      <c r="H67" s="100">
        <v>38000</v>
      </c>
      <c r="I67" s="100">
        <v>44000</v>
      </c>
      <c r="J67" s="100">
        <f>SUM(H67:I67)</f>
        <v>82000</v>
      </c>
      <c r="K67" s="100"/>
      <c r="L67" s="118">
        <v>18682</v>
      </c>
      <c r="M67" s="188">
        <v>287000</v>
      </c>
      <c r="N67" s="189">
        <v>18156</v>
      </c>
      <c r="O67" s="198">
        <v>16208</v>
      </c>
      <c r="P67" s="198">
        <v>18156</v>
      </c>
      <c r="Q67" s="118">
        <v>12923</v>
      </c>
      <c r="R67" s="100">
        <v>11656</v>
      </c>
      <c r="S67" s="100">
        <v>11656</v>
      </c>
      <c r="T67" s="100">
        <v>5839</v>
      </c>
      <c r="U67" s="100">
        <v>6516</v>
      </c>
      <c r="V67" s="275">
        <v>9342</v>
      </c>
      <c r="W67" s="275">
        <v>9342</v>
      </c>
      <c r="X67" s="275">
        <v>5518</v>
      </c>
      <c r="Y67" s="209"/>
    </row>
    <row r="68" spans="1:26">
      <c r="A68" s="195" t="s">
        <v>364</v>
      </c>
      <c r="B68" s="100">
        <v>140000</v>
      </c>
      <c r="C68" s="100">
        <v>140000</v>
      </c>
      <c r="D68" s="100">
        <v>135000</v>
      </c>
      <c r="E68" s="100">
        <v>135000</v>
      </c>
      <c r="F68" s="100">
        <f>SUM(D68:E68)</f>
        <v>270000</v>
      </c>
      <c r="G68" s="100">
        <v>131000</v>
      </c>
      <c r="H68" s="100">
        <v>116000</v>
      </c>
      <c r="I68" s="100"/>
      <c r="J68" s="100">
        <v>116000</v>
      </c>
      <c r="K68" s="100"/>
      <c r="L68" s="118">
        <v>7145</v>
      </c>
      <c r="M68" s="188">
        <v>110000</v>
      </c>
      <c r="N68" s="189">
        <v>7421</v>
      </c>
      <c r="O68" s="198">
        <v>7145</v>
      </c>
      <c r="P68" s="198">
        <v>7421</v>
      </c>
      <c r="Q68" s="118">
        <v>7381</v>
      </c>
      <c r="R68" s="100">
        <v>7321</v>
      </c>
      <c r="S68" s="100">
        <v>7321</v>
      </c>
      <c r="T68" s="100">
        <v>7333</v>
      </c>
      <c r="U68" s="100">
        <v>7333</v>
      </c>
      <c r="V68" s="275">
        <v>7326</v>
      </c>
      <c r="W68" s="275">
        <v>7326</v>
      </c>
      <c r="X68" s="275">
        <v>7170</v>
      </c>
      <c r="Y68" s="209"/>
    </row>
    <row r="69" spans="1:26">
      <c r="A69" s="99" t="s">
        <v>365</v>
      </c>
      <c r="B69" s="100">
        <v>2539000</v>
      </c>
      <c r="C69" s="100">
        <v>2539000</v>
      </c>
      <c r="D69" s="100">
        <v>3051700</v>
      </c>
      <c r="E69" s="100">
        <v>3051700</v>
      </c>
      <c r="F69" s="100"/>
      <c r="G69" s="100">
        <v>3262000</v>
      </c>
      <c r="H69" s="187">
        <v>3410993</v>
      </c>
      <c r="I69" s="100">
        <v>-61235</v>
      </c>
      <c r="J69" s="100">
        <f>SUM(H69:I69)</f>
        <v>3349758</v>
      </c>
      <c r="K69" s="100"/>
      <c r="L69" s="118">
        <v>195397</v>
      </c>
      <c r="M69" s="188">
        <v>2845308</v>
      </c>
      <c r="N69" s="189">
        <v>194750</v>
      </c>
      <c r="O69" s="198">
        <v>195397</v>
      </c>
      <c r="P69" s="198">
        <v>194750</v>
      </c>
      <c r="Q69" s="118">
        <v>177950</v>
      </c>
      <c r="R69" s="100">
        <v>228890</v>
      </c>
      <c r="S69" s="100">
        <v>228890</v>
      </c>
      <c r="T69" s="100">
        <v>233998</v>
      </c>
      <c r="U69" s="100">
        <v>233998</v>
      </c>
      <c r="V69" s="275">
        <v>237561</v>
      </c>
      <c r="W69" s="275">
        <f>237561+6000</f>
        <v>243561</v>
      </c>
      <c r="X69" s="275">
        <v>261126</v>
      </c>
      <c r="Y69" s="209">
        <v>2641</v>
      </c>
    </row>
    <row r="70" spans="1:26">
      <c r="A70" s="99" t="s">
        <v>366</v>
      </c>
      <c r="B70" s="100"/>
      <c r="C70" s="100"/>
      <c r="D70" s="100">
        <v>0</v>
      </c>
      <c r="E70" s="99">
        <v>0</v>
      </c>
      <c r="F70" s="137">
        <f>SUM(D70:E70)</f>
        <v>0</v>
      </c>
      <c r="G70" s="100">
        <v>410000</v>
      </c>
      <c r="H70" s="100">
        <v>23000</v>
      </c>
      <c r="I70" s="100"/>
      <c r="J70" s="100">
        <v>23000</v>
      </c>
      <c r="K70" s="100"/>
      <c r="L70" s="118">
        <v>1481</v>
      </c>
      <c r="M70" s="188">
        <v>19753</v>
      </c>
      <c r="N70" s="189">
        <v>1261</v>
      </c>
      <c r="O70" s="198">
        <v>1185</v>
      </c>
      <c r="P70" s="198">
        <v>1261</v>
      </c>
      <c r="Q70" s="118">
        <v>1331</v>
      </c>
      <c r="R70" s="100">
        <v>996</v>
      </c>
      <c r="S70" s="100">
        <v>996</v>
      </c>
      <c r="T70" s="100">
        <v>796</v>
      </c>
      <c r="U70" s="100">
        <v>796</v>
      </c>
      <c r="V70" s="275">
        <v>1021</v>
      </c>
      <c r="W70" s="275">
        <v>1021</v>
      </c>
      <c r="X70" s="275">
        <v>897</v>
      </c>
      <c r="Y70" s="209"/>
    </row>
    <row r="71" spans="1:26">
      <c r="A71" s="99" t="s">
        <v>367</v>
      </c>
      <c r="B71" s="100"/>
      <c r="C71" s="100"/>
      <c r="D71" s="100"/>
      <c r="E71" s="100">
        <v>178000</v>
      </c>
      <c r="F71" s="100"/>
      <c r="G71" s="100"/>
      <c r="H71" s="187">
        <v>249820</v>
      </c>
      <c r="I71" s="100">
        <v>-4</v>
      </c>
      <c r="J71" s="187">
        <f>SUM(H71:I71)</f>
        <v>249816</v>
      </c>
      <c r="K71" s="100"/>
      <c r="L71" s="118">
        <v>13455</v>
      </c>
      <c r="M71" s="188">
        <v>224923</v>
      </c>
      <c r="N71" s="189">
        <v>12831</v>
      </c>
      <c r="O71" s="198">
        <v>13455</v>
      </c>
      <c r="P71" s="198">
        <v>12831</v>
      </c>
      <c r="Q71" s="118">
        <v>11739</v>
      </c>
      <c r="R71" s="100">
        <v>12878</v>
      </c>
      <c r="S71" s="100">
        <v>12878</v>
      </c>
      <c r="T71" s="100">
        <v>12285</v>
      </c>
      <c r="U71" s="100">
        <v>12285</v>
      </c>
      <c r="V71" s="275">
        <v>11876</v>
      </c>
      <c r="W71" s="275">
        <v>11876</v>
      </c>
      <c r="X71" s="275">
        <v>12422</v>
      </c>
      <c r="Y71" s="209"/>
    </row>
    <row r="72" spans="1:26">
      <c r="A72" s="99" t="s">
        <v>368</v>
      </c>
      <c r="B72" s="100"/>
      <c r="C72" s="100"/>
      <c r="D72" s="99"/>
      <c r="E72" s="99"/>
      <c r="F72" s="137">
        <f>SUM(D72:E72)</f>
        <v>0</v>
      </c>
      <c r="G72" s="99"/>
      <c r="H72" s="187">
        <v>68400</v>
      </c>
      <c r="I72" s="100">
        <v>-68400</v>
      </c>
      <c r="J72" s="100">
        <f>SUM(H72:I72)</f>
        <v>0</v>
      </c>
      <c r="K72" s="100"/>
      <c r="L72" s="101">
        <v>51</v>
      </c>
      <c r="M72" s="188"/>
      <c r="N72" s="196">
        <v>64</v>
      </c>
      <c r="O72" s="100">
        <v>0</v>
      </c>
      <c r="P72" s="100">
        <v>64</v>
      </c>
      <c r="Q72" s="118">
        <v>39</v>
      </c>
      <c r="R72" s="99">
        <v>71</v>
      </c>
      <c r="S72" s="99">
        <v>71</v>
      </c>
      <c r="T72" s="99">
        <v>56</v>
      </c>
      <c r="U72" s="99">
        <v>56</v>
      </c>
      <c r="V72" s="297">
        <v>78</v>
      </c>
      <c r="W72" s="297">
        <v>78</v>
      </c>
      <c r="X72" s="297">
        <v>82</v>
      </c>
      <c r="Y72" s="175"/>
    </row>
    <row r="73" spans="1:26">
      <c r="A73" s="99" t="s">
        <v>407</v>
      </c>
      <c r="B73" s="100"/>
      <c r="C73" s="100"/>
      <c r="D73" s="99"/>
      <c r="E73" s="99"/>
      <c r="F73" s="137"/>
      <c r="G73" s="99"/>
      <c r="H73" s="187"/>
      <c r="I73" s="100"/>
      <c r="J73" s="100"/>
      <c r="K73" s="100"/>
      <c r="L73" s="101"/>
      <c r="M73" s="188"/>
      <c r="N73" s="196"/>
      <c r="O73" s="100"/>
      <c r="P73" s="100"/>
      <c r="Q73" s="118"/>
      <c r="R73" s="99"/>
      <c r="S73" s="99"/>
      <c r="T73" s="99">
        <v>84154</v>
      </c>
      <c r="U73" s="99">
        <v>84154</v>
      </c>
      <c r="V73" s="297">
        <v>91612</v>
      </c>
      <c r="W73" s="297">
        <v>91612</v>
      </c>
      <c r="X73" s="297">
        <v>89514</v>
      </c>
      <c r="Y73" s="175"/>
    </row>
    <row r="74" spans="1:26">
      <c r="A74" s="243" t="s">
        <v>285</v>
      </c>
      <c r="B74" s="100"/>
      <c r="C74" s="100"/>
      <c r="D74" s="99"/>
      <c r="E74" s="99"/>
      <c r="F74" s="137"/>
      <c r="G74" s="99"/>
      <c r="H74" s="187"/>
      <c r="I74" s="100"/>
      <c r="J74" s="100"/>
      <c r="K74" s="100"/>
      <c r="L74" s="101"/>
      <c r="M74" s="188"/>
      <c r="N74" s="196"/>
      <c r="O74" s="100"/>
      <c r="P74" s="100"/>
      <c r="Q74" s="118">
        <v>1525</v>
      </c>
      <c r="R74" s="99">
        <v>0</v>
      </c>
      <c r="S74" s="99">
        <v>0</v>
      </c>
      <c r="T74" s="99">
        <v>0</v>
      </c>
      <c r="U74" s="99"/>
      <c r="V74" s="297">
        <v>0</v>
      </c>
      <c r="W74" s="297">
        <v>0</v>
      </c>
      <c r="X74" s="297">
        <v>1539</v>
      </c>
      <c r="Y74" s="175"/>
    </row>
    <row r="75" spans="1:26">
      <c r="A75" s="243" t="s">
        <v>465</v>
      </c>
      <c r="B75" s="100"/>
      <c r="C75" s="100"/>
      <c r="D75" s="99"/>
      <c r="E75" s="99"/>
      <c r="F75" s="137"/>
      <c r="G75" s="99"/>
      <c r="H75" s="187"/>
      <c r="I75" s="100"/>
      <c r="J75" s="100"/>
      <c r="K75" s="100"/>
      <c r="L75" s="101"/>
      <c r="M75" s="188"/>
      <c r="N75" s="196"/>
      <c r="O75" s="100"/>
      <c r="P75" s="100"/>
      <c r="Q75" s="118">
        <v>1391</v>
      </c>
      <c r="R75" s="99">
        <v>0</v>
      </c>
      <c r="S75" s="99">
        <v>0</v>
      </c>
      <c r="T75" s="99">
        <v>0</v>
      </c>
      <c r="U75" s="99"/>
      <c r="V75" s="297">
        <v>0</v>
      </c>
      <c r="W75" s="297">
        <v>0</v>
      </c>
      <c r="X75" s="297">
        <v>2599</v>
      </c>
      <c r="Y75" s="175"/>
    </row>
    <row r="76" spans="1:26">
      <c r="A76" s="266" t="s">
        <v>466</v>
      </c>
      <c r="B76" s="100"/>
      <c r="C76" s="100"/>
      <c r="D76" s="99"/>
      <c r="E76" s="99"/>
      <c r="F76" s="137"/>
      <c r="G76" s="99"/>
      <c r="H76" s="187"/>
      <c r="I76" s="100"/>
      <c r="J76" s="100"/>
      <c r="K76" s="100"/>
      <c r="L76" s="101"/>
      <c r="M76" s="188"/>
      <c r="N76" s="196"/>
      <c r="O76" s="100"/>
      <c r="P76" s="100"/>
      <c r="Q76" s="118"/>
      <c r="R76" s="99"/>
      <c r="S76" s="99"/>
      <c r="T76" s="99"/>
      <c r="U76" s="99"/>
      <c r="V76" s="297"/>
      <c r="W76" s="297"/>
      <c r="X76" s="297">
        <v>762</v>
      </c>
      <c r="Y76" s="369">
        <v>1608</v>
      </c>
      <c r="Z76" s="264" t="s">
        <v>513</v>
      </c>
    </row>
    <row r="77" spans="1:26">
      <c r="A77" s="185" t="s">
        <v>369</v>
      </c>
      <c r="B77" s="190"/>
      <c r="C77" s="190"/>
      <c r="D77" s="190"/>
      <c r="E77" s="190"/>
      <c r="F77" s="191">
        <v>116000</v>
      </c>
      <c r="G77" s="191">
        <f t="shared" ref="G77:S77" si="42">SUM(G78+G82)</f>
        <v>79000</v>
      </c>
      <c r="H77" s="191">
        <f t="shared" si="42"/>
        <v>156000</v>
      </c>
      <c r="I77" s="191">
        <f t="shared" si="42"/>
        <v>0</v>
      </c>
      <c r="J77" s="191">
        <f t="shared" si="42"/>
        <v>156000</v>
      </c>
      <c r="K77" s="191">
        <f t="shared" si="42"/>
        <v>0</v>
      </c>
      <c r="L77" s="192">
        <f t="shared" si="42"/>
        <v>6055</v>
      </c>
      <c r="M77" s="191">
        <f t="shared" si="42"/>
        <v>14108</v>
      </c>
      <c r="N77" s="189">
        <f t="shared" si="42"/>
        <v>6859</v>
      </c>
      <c r="O77" s="191">
        <f t="shared" si="42"/>
        <v>10226</v>
      </c>
      <c r="P77" s="191">
        <f t="shared" si="42"/>
        <v>4315</v>
      </c>
      <c r="Q77" s="191">
        <f t="shared" si="42"/>
        <v>7062</v>
      </c>
      <c r="R77" s="191">
        <f t="shared" si="42"/>
        <v>6555</v>
      </c>
      <c r="S77" s="191">
        <f t="shared" si="42"/>
        <v>2971</v>
      </c>
      <c r="T77" s="191">
        <f t="shared" ref="T77:W77" si="43">SUM(T78+T82)</f>
        <v>1700</v>
      </c>
      <c r="U77" s="191">
        <f t="shared" si="43"/>
        <v>1985.26</v>
      </c>
      <c r="V77" s="293">
        <f t="shared" si="43"/>
        <v>1850</v>
      </c>
      <c r="W77" s="293">
        <f t="shared" si="43"/>
        <v>1900</v>
      </c>
      <c r="X77" s="293">
        <f t="shared" ref="X77" si="44">SUM(X78+X82)</f>
        <v>1900</v>
      </c>
    </row>
    <row r="78" spans="1:26">
      <c r="A78" s="105" t="s">
        <v>370</v>
      </c>
      <c r="B78" s="100"/>
      <c r="C78" s="100"/>
      <c r="D78" s="137">
        <v>62000</v>
      </c>
      <c r="E78" s="137">
        <f>SUM(E79:E80)</f>
        <v>81199</v>
      </c>
      <c r="F78" s="137">
        <f>SUM(D78:E78)</f>
        <v>143199</v>
      </c>
      <c r="G78" s="137">
        <f>SUM(G79:G80)</f>
        <v>74000</v>
      </c>
      <c r="H78" s="137">
        <f>SUM(H79:H80)</f>
        <v>136000</v>
      </c>
      <c r="I78" s="100"/>
      <c r="J78" s="137">
        <f>SUM(H78:I78)</f>
        <v>136000</v>
      </c>
      <c r="K78" s="137">
        <f>SUM(K79:K80)</f>
        <v>0</v>
      </c>
      <c r="L78" s="119">
        <f>SUM(L79:L80)</f>
        <v>5005</v>
      </c>
      <c r="M78" s="193"/>
      <c r="N78" s="194">
        <f>SUM(N79:N80)</f>
        <v>5959</v>
      </c>
      <c r="O78" s="137">
        <f>SUM(O79:O80)</f>
        <v>8948</v>
      </c>
      <c r="P78" s="137">
        <f>SUM(P79:P81)</f>
        <v>3870</v>
      </c>
      <c r="Q78" s="137">
        <f>SUM(Q79:Q81)</f>
        <v>6617</v>
      </c>
      <c r="R78" s="137">
        <f>SUM(R79:R81)</f>
        <v>5800</v>
      </c>
      <c r="S78" s="137">
        <f>SUM(S79:S81)</f>
        <v>2347</v>
      </c>
      <c r="T78" s="137">
        <f>SUM(T79:T81)</f>
        <v>850</v>
      </c>
      <c r="U78" s="255">
        <f t="shared" ref="U78:W78" si="45">SUM(U79:U81)</f>
        <v>1985.26</v>
      </c>
      <c r="V78" s="294">
        <f t="shared" si="45"/>
        <v>1000</v>
      </c>
      <c r="W78" s="294">
        <f t="shared" si="45"/>
        <v>1400</v>
      </c>
      <c r="X78" s="294">
        <f t="shared" ref="X78" si="46">SUM(X79:X81)</f>
        <v>1400</v>
      </c>
    </row>
    <row r="79" spans="1:26">
      <c r="A79" s="99" t="s">
        <v>371</v>
      </c>
      <c r="B79" s="100">
        <v>134</v>
      </c>
      <c r="C79" s="100">
        <v>66370</v>
      </c>
      <c r="D79" s="100">
        <v>55000</v>
      </c>
      <c r="E79" s="100">
        <v>73692</v>
      </c>
      <c r="F79" s="100"/>
      <c r="G79" s="100">
        <v>65000</v>
      </c>
      <c r="H79" s="100">
        <v>125000</v>
      </c>
      <c r="I79" s="100"/>
      <c r="J79" s="100">
        <v>125000</v>
      </c>
      <c r="K79" s="100"/>
      <c r="L79" s="118">
        <v>3956</v>
      </c>
      <c r="M79" s="188">
        <v>99920</v>
      </c>
      <c r="N79" s="189">
        <v>5000</v>
      </c>
      <c r="O79" s="100">
        <v>7989</v>
      </c>
      <c r="P79" s="100">
        <v>2129</v>
      </c>
      <c r="Q79" s="118">
        <v>4885</v>
      </c>
      <c r="R79" s="100">
        <v>5000</v>
      </c>
      <c r="S79" s="100">
        <v>0</v>
      </c>
      <c r="T79" s="100">
        <v>0</v>
      </c>
      <c r="U79" s="100">
        <v>0</v>
      </c>
      <c r="V79" s="275"/>
      <c r="W79" s="275">
        <v>0</v>
      </c>
      <c r="X79" s="275">
        <v>0</v>
      </c>
    </row>
    <row r="80" spans="1:26">
      <c r="A80" s="99" t="s">
        <v>372</v>
      </c>
      <c r="B80" s="100">
        <v>7000</v>
      </c>
      <c r="C80" s="100">
        <v>6843</v>
      </c>
      <c r="D80" s="100">
        <v>7000</v>
      </c>
      <c r="E80" s="100">
        <v>7507</v>
      </c>
      <c r="F80" s="137">
        <f>SUM(D80:E80)</f>
        <v>14507</v>
      </c>
      <c r="G80" s="100">
        <v>9000</v>
      </c>
      <c r="H80" s="100">
        <v>11000</v>
      </c>
      <c r="I80" s="100"/>
      <c r="J80" s="100">
        <v>11000</v>
      </c>
      <c r="K80" s="100"/>
      <c r="L80" s="118">
        <v>1049</v>
      </c>
      <c r="M80" s="188">
        <v>15329</v>
      </c>
      <c r="N80" s="189">
        <v>959</v>
      </c>
      <c r="O80" s="100">
        <v>959</v>
      </c>
      <c r="P80" s="100">
        <v>751</v>
      </c>
      <c r="Q80" s="118">
        <v>725</v>
      </c>
      <c r="R80" s="100">
        <v>800</v>
      </c>
      <c r="S80" s="100">
        <v>1458</v>
      </c>
      <c r="T80" s="100">
        <v>850</v>
      </c>
      <c r="U80" s="100">
        <v>1324</v>
      </c>
      <c r="V80" s="275">
        <v>1000</v>
      </c>
      <c r="W80" s="275">
        <v>1400</v>
      </c>
      <c r="X80" s="275">
        <v>1400</v>
      </c>
    </row>
    <row r="81" spans="1:24">
      <c r="A81" s="266" t="s">
        <v>424</v>
      </c>
      <c r="B81" s="100"/>
      <c r="C81" s="100"/>
      <c r="D81" s="122"/>
      <c r="E81" s="100"/>
      <c r="F81" s="100"/>
      <c r="G81" s="99"/>
      <c r="H81" s="99"/>
      <c r="I81" s="100"/>
      <c r="J81" s="99"/>
      <c r="K81" s="100"/>
      <c r="L81" s="118"/>
      <c r="M81" s="188"/>
      <c r="N81" s="189">
        <v>990</v>
      </c>
      <c r="O81" s="100"/>
      <c r="P81" s="100">
        <v>990</v>
      </c>
      <c r="Q81" s="118">
        <v>1007</v>
      </c>
      <c r="R81" s="100">
        <v>0</v>
      </c>
      <c r="S81" s="100">
        <v>889</v>
      </c>
      <c r="T81" s="100">
        <v>0</v>
      </c>
      <c r="U81" s="100">
        <v>661.26</v>
      </c>
      <c r="V81" s="275"/>
      <c r="W81" s="275"/>
      <c r="X81" s="275"/>
    </row>
    <row r="82" spans="1:24">
      <c r="A82" s="105" t="s">
        <v>373</v>
      </c>
      <c r="B82" s="122"/>
      <c r="C82" s="122"/>
      <c r="D82" s="137">
        <v>2000</v>
      </c>
      <c r="E82" s="137">
        <v>1386</v>
      </c>
      <c r="F82" s="137">
        <f>SUM(D82:E82)</f>
        <v>3386</v>
      </c>
      <c r="G82" s="137">
        <v>5000</v>
      </c>
      <c r="H82" s="137">
        <v>20000</v>
      </c>
      <c r="I82" s="100"/>
      <c r="J82" s="137">
        <f>SUM(H82:I82)</f>
        <v>20000</v>
      </c>
      <c r="K82" s="100"/>
      <c r="L82" s="119">
        <v>1050</v>
      </c>
      <c r="M82" s="193">
        <v>14108</v>
      </c>
      <c r="N82" s="194">
        <v>900</v>
      </c>
      <c r="O82" s="137">
        <v>1278</v>
      </c>
      <c r="P82" s="137">
        <v>445</v>
      </c>
      <c r="Q82" s="119">
        <v>445</v>
      </c>
      <c r="R82" s="137">
        <v>755</v>
      </c>
      <c r="S82" s="137">
        <v>624</v>
      </c>
      <c r="T82" s="137">
        <v>850</v>
      </c>
      <c r="U82" s="137"/>
      <c r="V82" s="294">
        <v>850</v>
      </c>
      <c r="W82" s="294">
        <v>500</v>
      </c>
      <c r="X82" s="294">
        <v>500</v>
      </c>
    </row>
    <row r="83" spans="1:24">
      <c r="A83" s="105"/>
      <c r="B83" s="122"/>
      <c r="C83" s="122"/>
      <c r="D83" s="137"/>
      <c r="E83" s="137"/>
      <c r="F83" s="137"/>
      <c r="G83" s="137"/>
      <c r="H83" s="137"/>
      <c r="I83" s="100"/>
      <c r="J83" s="137"/>
      <c r="K83" s="100"/>
      <c r="L83" s="119"/>
      <c r="M83" s="193"/>
      <c r="N83" s="194"/>
      <c r="O83" s="137"/>
      <c r="P83" s="137"/>
      <c r="Q83" s="119"/>
      <c r="R83" s="137"/>
      <c r="S83" s="137"/>
      <c r="T83" s="137"/>
      <c r="U83" s="137"/>
      <c r="V83" s="294"/>
      <c r="W83" s="294"/>
      <c r="X83" s="294"/>
    </row>
    <row r="84" spans="1:24">
      <c r="A84" s="199"/>
      <c r="B84" s="200"/>
      <c r="C84" s="200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U84" s="201"/>
      <c r="V84" s="201"/>
      <c r="W84" s="201"/>
      <c r="X84" s="201"/>
    </row>
    <row r="85" spans="1:24">
      <c r="A85" s="202"/>
      <c r="B85" s="203"/>
      <c r="C85" s="203"/>
      <c r="D85" s="204"/>
      <c r="E85" s="204"/>
      <c r="F85" s="204"/>
      <c r="G85" s="204"/>
      <c r="H85" s="204"/>
      <c r="I85" s="205"/>
      <c r="J85" s="204"/>
      <c r="K85" s="205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</row>
    <row r="86" spans="1:24">
      <c r="A86" s="206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</row>
    <row r="87" spans="1:24">
      <c r="A87" s="206"/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</row>
    <row r="88" spans="1:24">
      <c r="A88" s="206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</row>
    <row r="89" spans="1:24">
      <c r="A89" s="206"/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</row>
    <row r="90" spans="1:24">
      <c r="A90" s="206"/>
      <c r="B90" s="203"/>
      <c r="C90" s="203"/>
      <c r="D90" s="204"/>
      <c r="E90" s="204"/>
      <c r="F90" s="204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</row>
    <row r="91" spans="1:24">
      <c r="A91" s="206"/>
      <c r="B91" s="203"/>
      <c r="C91" s="203"/>
      <c r="D91" s="204"/>
      <c r="E91" s="204"/>
      <c r="F91" s="204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</row>
    <row r="92" spans="1:24">
      <c r="A92" s="202"/>
      <c r="B92" s="203"/>
      <c r="C92" s="203"/>
      <c r="D92" s="204"/>
      <c r="E92" s="204"/>
      <c r="F92" s="205"/>
      <c r="G92" s="204"/>
      <c r="H92" s="204"/>
      <c r="I92" s="205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</row>
    <row r="93" spans="1:24">
      <c r="A93" s="202"/>
      <c r="B93" s="207"/>
      <c r="C93" s="207"/>
      <c r="D93" s="207"/>
      <c r="E93" s="207"/>
      <c r="F93" s="205"/>
      <c r="G93" s="204"/>
      <c r="H93" s="207"/>
      <c r="I93" s="205"/>
      <c r="J93" s="207"/>
      <c r="K93" s="205"/>
      <c r="L93" s="205"/>
      <c r="M93" s="205"/>
      <c r="N93" s="207"/>
      <c r="O93" s="205"/>
      <c r="P93" s="205"/>
      <c r="Q93" s="205"/>
      <c r="R93" s="205"/>
      <c r="S93" s="205"/>
      <c r="T93" s="205"/>
      <c r="U93" s="205"/>
      <c r="V93" s="205"/>
      <c r="W93" s="205"/>
      <c r="X93" s="205"/>
    </row>
    <row r="94" spans="1:24">
      <c r="A94" s="202"/>
      <c r="B94" s="203"/>
      <c r="C94" s="203"/>
      <c r="D94" s="204"/>
      <c r="E94" s="204"/>
      <c r="F94" s="204"/>
      <c r="G94" s="204"/>
      <c r="H94" s="204"/>
      <c r="I94" s="205"/>
      <c r="J94" s="204"/>
      <c r="K94" s="205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</row>
    <row r="95" spans="1:24">
      <c r="A95" s="202"/>
      <c r="B95" s="203"/>
      <c r="C95" s="203"/>
      <c r="D95" s="204"/>
      <c r="E95" s="207"/>
      <c r="F95" s="205"/>
      <c r="G95" s="207"/>
      <c r="H95" s="207"/>
      <c r="I95" s="205"/>
      <c r="J95" s="207"/>
      <c r="K95" s="205"/>
      <c r="L95" s="205"/>
      <c r="M95" s="205"/>
      <c r="N95" s="207"/>
      <c r="O95" s="205"/>
      <c r="P95" s="205"/>
      <c r="Q95" s="205"/>
      <c r="R95" s="205"/>
      <c r="S95" s="205"/>
      <c r="T95" s="205"/>
      <c r="U95" s="205"/>
      <c r="V95" s="205"/>
      <c r="W95" s="205"/>
      <c r="X95" s="205"/>
    </row>
    <row r="96" spans="1:24">
      <c r="A96" s="199"/>
      <c r="B96" s="201"/>
      <c r="C96" s="201"/>
      <c r="D96" s="199"/>
      <c r="E96" s="201"/>
      <c r="F96" s="200"/>
      <c r="G96" s="201"/>
      <c r="H96" s="201"/>
      <c r="I96" s="200"/>
      <c r="J96" s="201"/>
      <c r="K96" s="200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</row>
    <row r="97" spans="1:24">
      <c r="A97" s="207"/>
      <c r="B97" s="204"/>
      <c r="C97" s="204"/>
      <c r="D97" s="202"/>
      <c r="E97" s="202"/>
      <c r="F97" s="204"/>
      <c r="G97" s="207"/>
      <c r="H97" s="207"/>
      <c r="I97" s="205"/>
      <c r="J97" s="207"/>
      <c r="K97" s="205"/>
      <c r="L97" s="207"/>
      <c r="M97" s="205"/>
      <c r="N97" s="207"/>
      <c r="O97" s="205"/>
      <c r="P97" s="205"/>
      <c r="Q97" s="205"/>
      <c r="R97" s="207"/>
      <c r="S97" s="207"/>
      <c r="T97" s="207"/>
      <c r="U97" s="207"/>
      <c r="V97" s="207"/>
      <c r="W97" s="207"/>
      <c r="X97" s="207"/>
    </row>
    <row r="98" spans="1:24">
      <c r="A98" s="199"/>
      <c r="B98" s="201"/>
      <c r="C98" s="201"/>
      <c r="D98" s="199"/>
      <c r="E98" s="199"/>
      <c r="F98" s="201"/>
      <c r="G98" s="201"/>
      <c r="H98" s="201"/>
      <c r="I98" s="201"/>
      <c r="J98" s="201"/>
      <c r="K98" s="200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</row>
    <row r="99" spans="1:24">
      <c r="A99" s="202"/>
      <c r="B99" s="204"/>
      <c r="C99" s="204"/>
      <c r="D99" s="202"/>
      <c r="E99" s="202"/>
      <c r="F99" s="204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</row>
    <row r="100" spans="1:24">
      <c r="A100" s="202"/>
      <c r="B100" s="204"/>
      <c r="C100" s="204"/>
      <c r="D100" s="202"/>
      <c r="E100" s="202"/>
      <c r="F100" s="204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</row>
    <row r="101" spans="1:24">
      <c r="A101" s="175"/>
      <c r="B101" s="208"/>
      <c r="C101" s="208"/>
      <c r="D101" s="176"/>
      <c r="E101" s="176"/>
      <c r="F101" s="175"/>
      <c r="G101" s="175"/>
      <c r="H101" s="175"/>
      <c r="I101" s="175"/>
      <c r="J101" s="175"/>
      <c r="K101" s="209"/>
      <c r="L101" s="207"/>
      <c r="M101" s="210"/>
      <c r="N101" s="175"/>
      <c r="O101" s="209"/>
      <c r="P101" s="209"/>
      <c r="Q101" s="175"/>
      <c r="R101" s="175"/>
      <c r="S101" s="175"/>
      <c r="T101" s="175"/>
      <c r="U101" s="175"/>
      <c r="V101" s="175"/>
      <c r="W101" s="175"/>
      <c r="X101" s="175"/>
    </row>
    <row r="102" spans="1:24">
      <c r="A102" s="176"/>
      <c r="B102" s="176"/>
      <c r="C102" s="175"/>
      <c r="D102" s="208"/>
      <c r="E102" s="208"/>
      <c r="F102" s="208"/>
      <c r="G102" s="208"/>
      <c r="H102" s="208"/>
      <c r="I102" s="208"/>
      <c r="J102" s="208"/>
      <c r="K102" s="208"/>
      <c r="L102" s="204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</row>
    <row r="103" spans="1:24">
      <c r="A103" s="176"/>
      <c r="B103" s="176"/>
      <c r="C103" s="175"/>
      <c r="D103" s="208"/>
      <c r="E103" s="208"/>
      <c r="F103" s="208"/>
      <c r="G103" s="208"/>
    </row>
    <row r="104" spans="1:24">
      <c r="A104" s="176"/>
      <c r="B104" s="176"/>
      <c r="C104" s="175"/>
      <c r="D104" s="208"/>
      <c r="E104" s="208"/>
      <c r="F104" s="208"/>
      <c r="G104" s="208"/>
      <c r="N104" s="173"/>
    </row>
    <row r="105" spans="1:24">
      <c r="A105" s="175"/>
      <c r="B105" s="209"/>
      <c r="C105" s="209"/>
      <c r="D105" s="175"/>
      <c r="E105" s="175"/>
      <c r="F105" s="175"/>
    </row>
    <row r="106" spans="1:24">
      <c r="A106" s="175"/>
      <c r="B106" s="209"/>
      <c r="C106" s="209"/>
      <c r="D106" s="175"/>
      <c r="E106" s="175"/>
      <c r="F106" s="175"/>
    </row>
    <row r="107" spans="1:24">
      <c r="A107" s="175"/>
      <c r="B107" s="209"/>
      <c r="C107" s="209"/>
      <c r="D107" s="175"/>
      <c r="E107" s="175"/>
      <c r="F107" s="175"/>
    </row>
    <row r="108" spans="1:24">
      <c r="A108" s="175"/>
      <c r="B108" s="208"/>
      <c r="C108" s="208"/>
      <c r="D108" s="176"/>
      <c r="E108" s="175"/>
      <c r="F108" s="175"/>
    </row>
    <row r="109" spans="1:24">
      <c r="A109" s="175"/>
      <c r="B109" s="175"/>
      <c r="C109" s="175"/>
      <c r="D109" s="175"/>
      <c r="E109" s="175"/>
      <c r="F109" s="175"/>
    </row>
    <row r="110" spans="1:24">
      <c r="A110" s="175"/>
      <c r="B110" s="208"/>
      <c r="C110" s="208"/>
      <c r="D110" s="176"/>
      <c r="E110" s="175"/>
      <c r="F110" s="175"/>
    </row>
    <row r="111" spans="1:24">
      <c r="A111" s="175"/>
      <c r="B111" s="175"/>
      <c r="C111" s="175"/>
      <c r="D111" s="175"/>
      <c r="E111" s="175"/>
      <c r="F111" s="175"/>
    </row>
    <row r="112" spans="1:24">
      <c r="A112" s="175"/>
      <c r="B112" s="209"/>
      <c r="C112" s="209"/>
      <c r="D112" s="175"/>
      <c r="E112" s="175"/>
      <c r="F112" s="175"/>
    </row>
    <row r="113" spans="1:6">
      <c r="A113" s="175"/>
      <c r="B113" s="209"/>
      <c r="C113" s="209"/>
      <c r="D113" s="175"/>
      <c r="E113" s="175"/>
      <c r="F113" s="175"/>
    </row>
    <row r="114" spans="1:6">
      <c r="A114" s="175"/>
      <c r="B114" s="209"/>
      <c r="C114" s="209"/>
      <c r="D114" s="209"/>
      <c r="E114" s="175"/>
      <c r="F114" s="175"/>
    </row>
    <row r="115" spans="1:6">
      <c r="A115" s="175"/>
      <c r="B115" s="209"/>
      <c r="C115" s="209"/>
      <c r="D115" s="175"/>
      <c r="E115" s="175"/>
      <c r="F115" s="175"/>
    </row>
    <row r="116" spans="1:6">
      <c r="A116" s="175"/>
      <c r="B116" s="208"/>
      <c r="C116" s="208"/>
      <c r="D116" s="176"/>
      <c r="E116" s="175"/>
      <c r="F116" s="175"/>
    </row>
    <row r="117" spans="1:6">
      <c r="A117" s="175"/>
      <c r="B117" s="175"/>
      <c r="C117" s="175"/>
      <c r="D117" s="175"/>
      <c r="E117" s="175"/>
      <c r="F117" s="175"/>
    </row>
    <row r="118" spans="1:6">
      <c r="A118" s="175"/>
      <c r="B118" s="208"/>
      <c r="C118" s="208"/>
      <c r="D118" s="176"/>
      <c r="E118" s="175"/>
      <c r="F118" s="175"/>
    </row>
    <row r="119" spans="1:6">
      <c r="A119" s="175"/>
      <c r="B119" s="208"/>
      <c r="C119" s="208"/>
      <c r="D119" s="208"/>
      <c r="E119" s="175"/>
      <c r="F119" s="175"/>
    </row>
    <row r="120" spans="1:6">
      <c r="A120" s="175"/>
      <c r="B120" s="208"/>
      <c r="C120" s="208"/>
      <c r="D120" s="176"/>
      <c r="E120" s="175"/>
      <c r="F120" s="175"/>
    </row>
    <row r="121" spans="1:6">
      <c r="A121" s="175"/>
      <c r="B121" s="208"/>
      <c r="C121" s="208"/>
      <c r="D121" s="176"/>
      <c r="E121" s="175"/>
      <c r="F121" s="175"/>
    </row>
    <row r="122" spans="1:6">
      <c r="A122" s="175"/>
      <c r="B122" s="208"/>
      <c r="C122" s="208"/>
      <c r="D122" s="176"/>
      <c r="E122" s="175"/>
      <c r="F122" s="175"/>
    </row>
    <row r="123" spans="1:6">
      <c r="A123" s="175"/>
      <c r="B123" s="209"/>
      <c r="C123" s="175"/>
      <c r="D123" s="175"/>
      <c r="E123" s="175"/>
      <c r="F123" s="175"/>
    </row>
    <row r="124" spans="1:6">
      <c r="A124" s="176"/>
      <c r="B124" s="208"/>
      <c r="C124" s="208"/>
      <c r="D124" s="208"/>
      <c r="E124" s="175"/>
      <c r="F124" s="175"/>
    </row>
    <row r="125" spans="1:6">
      <c r="A125" s="175"/>
      <c r="B125" s="175"/>
      <c r="C125" s="175"/>
      <c r="D125" s="175"/>
      <c r="E125" s="175"/>
      <c r="F125" s="175"/>
    </row>
    <row r="126" spans="1:6">
      <c r="A126" s="175"/>
      <c r="B126" s="175"/>
      <c r="C126" s="175"/>
      <c r="D126" s="175"/>
      <c r="E126" s="175"/>
      <c r="F126" s="175"/>
    </row>
    <row r="127" spans="1:6">
      <c r="A127" s="175"/>
      <c r="B127" s="175"/>
      <c r="C127" s="175"/>
      <c r="D127" s="175"/>
      <c r="E127" s="175"/>
      <c r="F127" s="175"/>
    </row>
    <row r="128" spans="1:6">
      <c r="A128" s="175"/>
      <c r="B128" s="175"/>
      <c r="C128" s="175"/>
      <c r="D128" s="175"/>
      <c r="E128" s="175"/>
      <c r="F128" s="175"/>
    </row>
    <row r="129" spans="1:6">
      <c r="A129" s="175"/>
      <c r="B129" s="175"/>
      <c r="C129" s="175"/>
      <c r="D129" s="175"/>
      <c r="E129" s="175"/>
      <c r="F129" s="175"/>
    </row>
    <row r="140" spans="1:6">
      <c r="A140" s="175"/>
      <c r="B140" s="175"/>
      <c r="C140" s="175"/>
      <c r="D140" s="175"/>
      <c r="E140" s="175"/>
      <c r="F140" s="175"/>
    </row>
    <row r="141" spans="1:6">
      <c r="A141" s="176"/>
      <c r="B141" s="175"/>
      <c r="C141" s="175"/>
      <c r="D141" s="175"/>
      <c r="E141" s="175"/>
      <c r="F141" s="175"/>
    </row>
    <row r="142" spans="1:6">
      <c r="A142" s="175"/>
      <c r="B142" s="175"/>
      <c r="C142" s="175"/>
      <c r="D142" s="175"/>
      <c r="E142" s="175"/>
      <c r="F142" s="175"/>
    </row>
    <row r="143" spans="1:6">
      <c r="A143" s="176"/>
      <c r="B143" s="175"/>
      <c r="C143" s="175"/>
      <c r="D143" s="175"/>
      <c r="E143" s="175"/>
      <c r="F143" s="175"/>
    </row>
    <row r="144" spans="1:6">
      <c r="A144" s="175"/>
      <c r="B144" s="175"/>
      <c r="C144" s="175"/>
      <c r="D144" s="175"/>
      <c r="E144" s="175"/>
      <c r="F144" s="175"/>
    </row>
    <row r="145" spans="1:6">
      <c r="A145" s="175"/>
      <c r="B145" s="175"/>
      <c r="C145" s="175"/>
      <c r="D145" s="209"/>
      <c r="E145" s="175"/>
      <c r="F145" s="175"/>
    </row>
    <row r="146" spans="1:6">
      <c r="A146" s="175"/>
      <c r="B146" s="209"/>
      <c r="C146" s="209"/>
      <c r="D146" s="209"/>
      <c r="E146" s="175"/>
      <c r="F146" s="175"/>
    </row>
    <row r="147" spans="1:6">
      <c r="A147" s="175"/>
      <c r="B147" s="209"/>
      <c r="C147" s="209"/>
      <c r="D147" s="209"/>
      <c r="E147" s="175"/>
      <c r="F147" s="175"/>
    </row>
    <row r="148" spans="1:6">
      <c r="A148" s="175"/>
      <c r="B148" s="209"/>
      <c r="C148" s="209"/>
      <c r="D148" s="209"/>
      <c r="E148" s="175"/>
      <c r="F148" s="175"/>
    </row>
    <row r="149" spans="1:6">
      <c r="A149" s="175"/>
      <c r="B149" s="208"/>
      <c r="C149" s="208"/>
      <c r="D149" s="208"/>
      <c r="E149" s="175"/>
      <c r="F149" s="175"/>
    </row>
    <row r="150" spans="1:6">
      <c r="A150" s="175"/>
      <c r="B150" s="175"/>
      <c r="C150" s="175"/>
      <c r="D150" s="175"/>
      <c r="E150" s="175"/>
      <c r="F150" s="175"/>
    </row>
    <row r="151" spans="1:6">
      <c r="A151" s="175"/>
      <c r="B151" s="209"/>
      <c r="C151" s="209"/>
      <c r="D151" s="209"/>
      <c r="E151" s="175"/>
      <c r="F151" s="175"/>
    </row>
    <row r="152" spans="1:6">
      <c r="A152" s="175"/>
      <c r="B152" s="209"/>
      <c r="C152" s="209"/>
      <c r="D152" s="209"/>
      <c r="E152" s="175"/>
      <c r="F152" s="175"/>
    </row>
    <row r="153" spans="1:6">
      <c r="A153" s="175"/>
      <c r="B153" s="208"/>
      <c r="C153" s="208"/>
      <c r="D153" s="208"/>
      <c r="E153" s="175"/>
      <c r="F153" s="175"/>
    </row>
    <row r="154" spans="1:6">
      <c r="A154" s="175"/>
      <c r="B154" s="175"/>
      <c r="C154" s="175"/>
      <c r="D154" s="175"/>
      <c r="E154" s="175"/>
      <c r="F154" s="175"/>
    </row>
    <row r="155" spans="1:6">
      <c r="A155" s="175"/>
      <c r="B155" s="209"/>
      <c r="C155" s="209"/>
      <c r="D155" s="209"/>
      <c r="E155" s="175"/>
      <c r="F155" s="175"/>
    </row>
    <row r="156" spans="1:6">
      <c r="A156" s="175"/>
      <c r="B156" s="209"/>
      <c r="C156" s="209"/>
      <c r="D156" s="209"/>
      <c r="E156" s="175"/>
      <c r="F156" s="175"/>
    </row>
    <row r="157" spans="1:6">
      <c r="A157" s="175"/>
      <c r="B157" s="209"/>
      <c r="C157" s="209"/>
      <c r="D157" s="209"/>
      <c r="E157" s="175"/>
      <c r="F157" s="175"/>
    </row>
    <row r="158" spans="1:6">
      <c r="A158" s="175"/>
      <c r="B158" s="209"/>
      <c r="C158" s="209"/>
      <c r="D158" s="209"/>
      <c r="E158" s="175"/>
      <c r="F158" s="175"/>
    </row>
    <row r="159" spans="1:6">
      <c r="A159" s="175"/>
      <c r="B159" s="209"/>
      <c r="C159" s="209"/>
      <c r="D159" s="175"/>
      <c r="E159" s="175"/>
      <c r="F159" s="175"/>
    </row>
    <row r="160" spans="1:6">
      <c r="A160" s="175"/>
      <c r="B160" s="209"/>
      <c r="C160" s="209"/>
      <c r="D160" s="209"/>
      <c r="E160" s="175"/>
      <c r="F160" s="175"/>
    </row>
    <row r="161" spans="1:6">
      <c r="A161" s="175"/>
      <c r="B161" s="208"/>
      <c r="C161" s="208"/>
      <c r="D161" s="208"/>
      <c r="E161" s="175"/>
      <c r="F161" s="175"/>
    </row>
    <row r="162" spans="1:6">
      <c r="A162" s="175"/>
      <c r="B162" s="175"/>
      <c r="C162" s="175"/>
      <c r="D162" s="175"/>
      <c r="E162" s="175"/>
      <c r="F162" s="175"/>
    </row>
    <row r="163" spans="1:6">
      <c r="A163" s="175"/>
      <c r="B163" s="209"/>
      <c r="C163" s="209"/>
      <c r="D163" s="209"/>
      <c r="E163" s="175"/>
      <c r="F163" s="175"/>
    </row>
    <row r="164" spans="1:6">
      <c r="A164" s="175"/>
      <c r="B164" s="209"/>
      <c r="C164" s="209"/>
      <c r="D164" s="209"/>
      <c r="E164" s="175"/>
      <c r="F164" s="175"/>
    </row>
    <row r="165" spans="1:6">
      <c r="A165" s="175"/>
      <c r="B165" s="209"/>
      <c r="C165" s="209"/>
      <c r="D165" s="209"/>
      <c r="E165" s="175"/>
      <c r="F165" s="175"/>
    </row>
    <row r="166" spans="1:6">
      <c r="A166" s="175"/>
      <c r="B166" s="209"/>
      <c r="C166" s="209"/>
      <c r="D166" s="175"/>
      <c r="E166" s="175"/>
      <c r="F166" s="175"/>
    </row>
    <row r="167" spans="1:6">
      <c r="A167" s="175"/>
      <c r="B167" s="209"/>
      <c r="C167" s="209"/>
      <c r="D167" s="209"/>
      <c r="E167" s="175"/>
      <c r="F167" s="175"/>
    </row>
    <row r="168" spans="1:6">
      <c r="A168" s="175"/>
      <c r="B168" s="209"/>
      <c r="C168" s="209"/>
      <c r="D168" s="209"/>
      <c r="E168" s="175"/>
      <c r="F168" s="175"/>
    </row>
    <row r="169" spans="1:6">
      <c r="A169" s="175"/>
      <c r="B169" s="209"/>
      <c r="C169" s="209"/>
      <c r="D169" s="209"/>
      <c r="E169" s="175"/>
      <c r="F169" s="175"/>
    </row>
    <row r="170" spans="1:6">
      <c r="A170" s="175"/>
      <c r="B170" s="209"/>
      <c r="C170" s="209"/>
      <c r="D170" s="209"/>
      <c r="E170" s="175"/>
      <c r="F170" s="175"/>
    </row>
    <row r="171" spans="1:6">
      <c r="A171" s="175"/>
      <c r="B171" s="208"/>
      <c r="C171" s="208"/>
      <c r="D171" s="208"/>
      <c r="E171" s="175"/>
      <c r="F171" s="175"/>
    </row>
    <row r="172" spans="1:6">
      <c r="A172" s="175"/>
      <c r="B172" s="175"/>
      <c r="C172" s="175"/>
      <c r="D172" s="175"/>
      <c r="E172" s="175"/>
      <c r="F172" s="175"/>
    </row>
    <row r="173" spans="1:6">
      <c r="A173" s="175"/>
      <c r="B173" s="209"/>
      <c r="C173" s="209"/>
      <c r="D173" s="209"/>
      <c r="E173" s="175"/>
      <c r="F173" s="175"/>
    </row>
    <row r="174" spans="1:6">
      <c r="A174" s="175"/>
      <c r="B174" s="209"/>
      <c r="C174" s="209"/>
      <c r="D174" s="209"/>
      <c r="E174" s="175"/>
      <c r="F174" s="175"/>
    </row>
    <row r="175" spans="1:6">
      <c r="A175" s="175"/>
      <c r="B175" s="208"/>
      <c r="C175" s="208"/>
      <c r="D175" s="208"/>
      <c r="E175" s="175"/>
      <c r="F175" s="175"/>
    </row>
    <row r="176" spans="1:6">
      <c r="A176" s="175"/>
      <c r="B176" s="175"/>
      <c r="C176" s="175"/>
      <c r="D176" s="175"/>
      <c r="E176" s="175"/>
      <c r="F176" s="175"/>
    </row>
    <row r="177" spans="1:6">
      <c r="A177" s="175"/>
      <c r="B177" s="209"/>
      <c r="C177" s="209"/>
      <c r="D177" s="209"/>
      <c r="E177" s="175"/>
      <c r="F177" s="175"/>
    </row>
    <row r="178" spans="1:6">
      <c r="A178" s="175"/>
      <c r="B178" s="209"/>
      <c r="C178" s="209"/>
      <c r="D178" s="209"/>
      <c r="E178" s="175"/>
      <c r="F178" s="175"/>
    </row>
    <row r="179" spans="1:6">
      <c r="A179" s="175"/>
      <c r="B179" s="208"/>
      <c r="C179" s="208"/>
      <c r="D179" s="208"/>
      <c r="E179" s="175"/>
      <c r="F179" s="175"/>
    </row>
    <row r="180" spans="1:6">
      <c r="A180" s="175"/>
      <c r="B180" s="175"/>
      <c r="C180" s="175"/>
      <c r="D180" s="175"/>
      <c r="E180" s="175"/>
      <c r="F180" s="175"/>
    </row>
    <row r="181" spans="1:6">
      <c r="A181" s="175"/>
      <c r="B181" s="209"/>
      <c r="C181" s="209"/>
      <c r="D181" s="209"/>
      <c r="E181" s="175"/>
      <c r="F181" s="175"/>
    </row>
    <row r="182" spans="1:6">
      <c r="A182" s="175"/>
      <c r="B182" s="209"/>
      <c r="C182" s="209"/>
      <c r="D182" s="209"/>
      <c r="E182" s="175"/>
      <c r="F182" s="175"/>
    </row>
    <row r="183" spans="1:6">
      <c r="A183" s="175"/>
      <c r="B183" s="209"/>
      <c r="C183" s="209"/>
      <c r="D183" s="175"/>
      <c r="E183" s="175"/>
      <c r="F183" s="175"/>
    </row>
    <row r="184" spans="1:6">
      <c r="A184" s="175"/>
      <c r="B184" s="209"/>
      <c r="C184" s="209"/>
      <c r="D184" s="209"/>
      <c r="E184" s="175"/>
      <c r="F184" s="175"/>
    </row>
    <row r="185" spans="1:6">
      <c r="A185" s="175"/>
      <c r="B185" s="209"/>
      <c r="C185" s="209"/>
      <c r="D185" s="209"/>
      <c r="E185" s="175"/>
      <c r="F185" s="175"/>
    </row>
    <row r="186" spans="1:6">
      <c r="A186" s="175"/>
      <c r="B186" s="209"/>
      <c r="C186" s="209"/>
      <c r="D186" s="209"/>
      <c r="E186" s="175"/>
      <c r="F186" s="175"/>
    </row>
    <row r="187" spans="1:6">
      <c r="A187" s="175"/>
      <c r="B187" s="209"/>
      <c r="C187" s="209"/>
      <c r="D187" s="209"/>
      <c r="E187" s="175"/>
      <c r="F187" s="175"/>
    </row>
    <row r="188" spans="1:6">
      <c r="A188" s="175"/>
      <c r="B188" s="209"/>
      <c r="C188" s="209"/>
      <c r="D188" s="175"/>
      <c r="E188" s="175"/>
      <c r="F188" s="175"/>
    </row>
    <row r="189" spans="1:6">
      <c r="A189" s="175"/>
      <c r="B189" s="209"/>
      <c r="C189" s="209"/>
      <c r="D189" s="209"/>
      <c r="E189" s="175"/>
      <c r="F189" s="175"/>
    </row>
    <row r="190" spans="1:6">
      <c r="A190" s="175"/>
      <c r="B190" s="209"/>
      <c r="C190" s="209"/>
      <c r="D190" s="175"/>
      <c r="E190" s="175"/>
      <c r="F190" s="175"/>
    </row>
    <row r="191" spans="1:6">
      <c r="A191" s="175"/>
      <c r="B191" s="208"/>
      <c r="C191" s="208"/>
      <c r="D191" s="208"/>
      <c r="E191" s="175"/>
      <c r="F191" s="175"/>
    </row>
    <row r="192" spans="1:6">
      <c r="A192" s="175"/>
      <c r="B192" s="175"/>
      <c r="C192" s="175"/>
      <c r="D192" s="175"/>
      <c r="E192" s="175"/>
      <c r="F192" s="175"/>
    </row>
    <row r="193" spans="1:6">
      <c r="A193" s="175"/>
      <c r="B193" s="209"/>
      <c r="C193" s="209"/>
      <c r="D193" s="209"/>
      <c r="E193" s="175"/>
      <c r="F193" s="175"/>
    </row>
    <row r="194" spans="1:6">
      <c r="A194" s="175"/>
      <c r="B194" s="209"/>
      <c r="C194" s="209"/>
      <c r="D194" s="209"/>
      <c r="E194" s="175"/>
      <c r="F194" s="175"/>
    </row>
    <row r="195" spans="1:6">
      <c r="A195" s="175"/>
      <c r="B195" s="209"/>
      <c r="C195" s="209"/>
      <c r="D195" s="209"/>
      <c r="E195" s="175"/>
      <c r="F195" s="175"/>
    </row>
    <row r="196" spans="1:6">
      <c r="A196" s="175"/>
      <c r="B196" s="209"/>
      <c r="C196" s="209"/>
      <c r="D196" s="209"/>
      <c r="E196" s="175"/>
      <c r="F196" s="175"/>
    </row>
    <row r="197" spans="1:6">
      <c r="A197" s="175"/>
      <c r="B197" s="209"/>
      <c r="C197" s="209"/>
      <c r="D197" s="209"/>
      <c r="E197" s="175"/>
      <c r="F197" s="175"/>
    </row>
    <row r="198" spans="1:6">
      <c r="A198" s="175"/>
      <c r="B198" s="209"/>
      <c r="C198" s="209"/>
      <c r="D198" s="209"/>
      <c r="E198" s="175"/>
      <c r="F198" s="175"/>
    </row>
    <row r="199" spans="1:6">
      <c r="A199" s="175"/>
      <c r="B199" s="209"/>
      <c r="C199" s="209"/>
      <c r="D199" s="209"/>
      <c r="E199" s="175"/>
      <c r="F199" s="175"/>
    </row>
    <row r="200" spans="1:6">
      <c r="A200" s="175"/>
      <c r="B200" s="209"/>
      <c r="C200" s="209"/>
      <c r="D200" s="209"/>
      <c r="E200" s="175"/>
      <c r="F200" s="175"/>
    </row>
    <row r="201" spans="1:6">
      <c r="A201" s="175"/>
      <c r="B201" s="209"/>
      <c r="C201" s="209"/>
      <c r="D201" s="209"/>
      <c r="E201" s="175"/>
      <c r="F201" s="175"/>
    </row>
    <row r="202" spans="1:6">
      <c r="A202" s="175"/>
      <c r="B202" s="209"/>
      <c r="C202" s="209"/>
      <c r="D202" s="209"/>
      <c r="E202" s="175"/>
      <c r="F202" s="175"/>
    </row>
    <row r="203" spans="1:6">
      <c r="A203" s="175"/>
      <c r="B203" s="209"/>
      <c r="C203" s="209"/>
      <c r="D203" s="209"/>
      <c r="E203" s="175"/>
      <c r="F203" s="175"/>
    </row>
    <row r="204" spans="1:6">
      <c r="A204" s="175"/>
      <c r="B204" s="209"/>
      <c r="C204" s="209"/>
      <c r="D204" s="175"/>
      <c r="E204" s="175"/>
      <c r="F204" s="175"/>
    </row>
    <row r="205" spans="1:6">
      <c r="A205" s="175"/>
      <c r="B205" s="208"/>
      <c r="C205" s="208"/>
      <c r="D205" s="208"/>
      <c r="E205" s="175"/>
      <c r="F205" s="175"/>
    </row>
    <row r="206" spans="1:6">
      <c r="A206" s="175"/>
      <c r="B206" s="175"/>
      <c r="C206" s="175"/>
      <c r="D206" s="175"/>
      <c r="E206" s="175"/>
      <c r="F206" s="175"/>
    </row>
    <row r="207" spans="1:6">
      <c r="A207" s="175"/>
      <c r="B207" s="209"/>
      <c r="C207" s="209"/>
      <c r="D207" s="209"/>
      <c r="E207" s="175"/>
      <c r="F207" s="175"/>
    </row>
    <row r="208" spans="1:6">
      <c r="A208" s="175"/>
      <c r="B208" s="209"/>
      <c r="C208" s="209"/>
      <c r="D208" s="209"/>
      <c r="E208" s="175"/>
      <c r="F208" s="175"/>
    </row>
    <row r="209" spans="1:6">
      <c r="A209" s="175"/>
      <c r="B209" s="209"/>
      <c r="C209" s="209"/>
      <c r="D209" s="175"/>
      <c r="E209" s="175"/>
      <c r="F209" s="175"/>
    </row>
    <row r="210" spans="1:6">
      <c r="A210" s="175"/>
      <c r="B210" s="208"/>
      <c r="C210" s="208"/>
      <c r="D210" s="208"/>
      <c r="E210" s="175"/>
      <c r="F210" s="175"/>
    </row>
    <row r="211" spans="1:6">
      <c r="A211" s="175"/>
      <c r="B211" s="175"/>
      <c r="C211" s="175"/>
      <c r="D211" s="175"/>
      <c r="E211" s="175"/>
      <c r="F211" s="175"/>
    </row>
    <row r="212" spans="1:6">
      <c r="A212" s="175"/>
      <c r="B212" s="175"/>
      <c r="C212" s="175"/>
      <c r="D212" s="209"/>
      <c r="E212" s="175"/>
      <c r="F212" s="175"/>
    </row>
    <row r="213" spans="1:6">
      <c r="A213" s="175"/>
      <c r="B213" s="209"/>
      <c r="C213" s="209"/>
      <c r="D213" s="209"/>
      <c r="E213" s="175"/>
      <c r="F213" s="175"/>
    </row>
    <row r="214" spans="1:6">
      <c r="A214" s="175"/>
      <c r="B214" s="209"/>
      <c r="C214" s="209"/>
      <c r="D214" s="175"/>
      <c r="E214" s="175"/>
      <c r="F214" s="175"/>
    </row>
    <row r="215" spans="1:6">
      <c r="A215" s="175"/>
      <c r="B215" s="209"/>
      <c r="C215" s="209"/>
      <c r="D215" s="209"/>
      <c r="E215" s="175"/>
      <c r="F215" s="175"/>
    </row>
    <row r="216" spans="1:6">
      <c r="A216" s="175"/>
      <c r="B216" s="175"/>
      <c r="C216" s="175"/>
      <c r="D216" s="175"/>
      <c r="E216" s="175"/>
      <c r="F216" s="175"/>
    </row>
    <row r="217" spans="1:6">
      <c r="A217" s="175"/>
      <c r="B217" s="209"/>
      <c r="C217" s="209"/>
      <c r="D217" s="209"/>
      <c r="E217" s="175"/>
      <c r="F217" s="175"/>
    </row>
    <row r="218" spans="1:6">
      <c r="A218" s="175"/>
      <c r="B218" s="209"/>
      <c r="C218" s="209"/>
      <c r="D218" s="209"/>
      <c r="E218" s="175"/>
      <c r="F218" s="175"/>
    </row>
    <row r="219" spans="1:6">
      <c r="A219" s="175"/>
      <c r="B219" s="209"/>
      <c r="C219" s="209"/>
      <c r="D219" s="175"/>
      <c r="E219" s="175"/>
      <c r="F219" s="175"/>
    </row>
    <row r="220" spans="1:6">
      <c r="A220" s="175"/>
      <c r="B220" s="176"/>
      <c r="C220" s="176"/>
      <c r="D220" s="208"/>
      <c r="E220" s="175"/>
      <c r="F220" s="175"/>
    </row>
    <row r="221" spans="1:6">
      <c r="A221" s="175"/>
      <c r="B221" s="175"/>
      <c r="C221" s="175"/>
      <c r="D221" s="175"/>
      <c r="E221" s="175"/>
      <c r="F221" s="175"/>
    </row>
    <row r="222" spans="1:6">
      <c r="A222" s="176"/>
      <c r="B222" s="208"/>
      <c r="C222" s="208"/>
      <c r="D222" s="208"/>
      <c r="E222" s="175"/>
      <c r="F222" s="175"/>
    </row>
    <row r="223" spans="1:6">
      <c r="A223" s="175"/>
      <c r="B223" s="175"/>
      <c r="C223" s="175"/>
      <c r="D223" s="175"/>
      <c r="E223" s="175"/>
      <c r="F223" s="175"/>
    </row>
    <row r="224" spans="1:6">
      <c r="A224" s="175"/>
      <c r="B224" s="175"/>
      <c r="C224" s="175"/>
      <c r="D224" s="175"/>
      <c r="E224" s="175"/>
      <c r="F224" s="175"/>
    </row>
    <row r="225" spans="1:6">
      <c r="A225" s="175"/>
      <c r="B225" s="175"/>
      <c r="C225" s="175"/>
      <c r="D225" s="175"/>
      <c r="E225" s="175"/>
      <c r="F225" s="175"/>
    </row>
    <row r="226" spans="1:6">
      <c r="A226" s="175"/>
      <c r="B226" s="175"/>
      <c r="C226" s="175"/>
      <c r="D226" s="175"/>
      <c r="E226" s="175"/>
      <c r="F226" s="175"/>
    </row>
    <row r="227" spans="1:6">
      <c r="A227" s="175"/>
      <c r="B227" s="175"/>
      <c r="C227" s="175"/>
      <c r="D227" s="175"/>
      <c r="E227" s="175"/>
      <c r="F227" s="175"/>
    </row>
    <row r="228" spans="1:6">
      <c r="A228" s="175"/>
      <c r="B228" s="175"/>
      <c r="C228" s="175"/>
      <c r="D228" s="175"/>
      <c r="E228" s="175"/>
      <c r="F228" s="175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J16"/>
  <sheetViews>
    <sheetView workbookViewId="0">
      <selection activeCell="B10" sqref="B10"/>
    </sheetView>
  </sheetViews>
  <sheetFormatPr defaultColWidth="9.109375" defaultRowHeight="13.2"/>
  <cols>
    <col min="1" max="1" width="9.109375" style="222"/>
    <col min="2" max="2" width="11.109375" style="222" customWidth="1"/>
    <col min="3" max="3" width="21" style="222" customWidth="1"/>
    <col min="4" max="5" width="9.109375" style="222"/>
    <col min="6" max="6" width="19.33203125" style="222" customWidth="1"/>
    <col min="7" max="16384" width="9.109375" style="222"/>
  </cols>
  <sheetData>
    <row r="5" spans="1:10" ht="21">
      <c r="A5" s="372" t="s">
        <v>467</v>
      </c>
      <c r="B5" s="372"/>
      <c r="C5" s="372"/>
      <c r="D5" s="372"/>
      <c r="E5" s="372"/>
      <c r="F5" s="372"/>
      <c r="G5" s="372"/>
      <c r="H5" s="372"/>
      <c r="I5" s="372"/>
      <c r="J5" s="372"/>
    </row>
    <row r="6" spans="1:10">
      <c r="A6" s="373" t="s">
        <v>468</v>
      </c>
      <c r="B6" s="374"/>
      <c r="C6" s="374"/>
      <c r="D6" s="374"/>
      <c r="E6" s="374"/>
      <c r="F6" s="375"/>
      <c r="G6" s="376" t="s">
        <v>469</v>
      </c>
      <c r="H6" s="377" t="s">
        <v>470</v>
      </c>
      <c r="I6" s="377" t="s">
        <v>471</v>
      </c>
      <c r="J6" s="378" t="s">
        <v>472</v>
      </c>
    </row>
    <row r="7" spans="1:10">
      <c r="A7" s="373"/>
      <c r="B7" s="381" t="s">
        <v>473</v>
      </c>
      <c r="C7" s="382"/>
      <c r="D7" s="377" t="s">
        <v>474</v>
      </c>
      <c r="E7" s="377" t="s">
        <v>475</v>
      </c>
      <c r="F7" s="370" t="s">
        <v>476</v>
      </c>
      <c r="G7" s="376"/>
      <c r="H7" s="377"/>
      <c r="I7" s="377"/>
      <c r="J7" s="379"/>
    </row>
    <row r="8" spans="1:10">
      <c r="A8" s="373"/>
      <c r="B8" s="309" t="s">
        <v>194</v>
      </c>
      <c r="C8" s="309" t="s">
        <v>477</v>
      </c>
      <c r="D8" s="377"/>
      <c r="E8" s="377"/>
      <c r="F8" s="371"/>
      <c r="G8" s="376"/>
      <c r="H8" s="377"/>
      <c r="I8" s="377"/>
      <c r="J8" s="380"/>
    </row>
    <row r="9" spans="1:10" ht="14.4">
      <c r="A9" s="218" t="s">
        <v>478</v>
      </c>
      <c r="B9" s="310">
        <v>232938</v>
      </c>
      <c r="C9" s="310"/>
      <c r="D9" s="310"/>
      <c r="E9" s="310">
        <v>20807</v>
      </c>
      <c r="F9" s="310">
        <f t="shared" ref="F9" si="0">ROUND(B9+C9+E9,0)</f>
        <v>253745</v>
      </c>
      <c r="G9" s="310">
        <v>2194</v>
      </c>
      <c r="H9" s="310">
        <v>5187</v>
      </c>
      <c r="I9" s="310">
        <v>12422</v>
      </c>
      <c r="J9" s="311">
        <f t="shared" ref="J9" si="1">F9+G9+H9+I9</f>
        <v>273548</v>
      </c>
    </row>
    <row r="10" spans="1:10">
      <c r="J10" s="312">
        <v>-12422</v>
      </c>
    </row>
    <row r="11" spans="1:10">
      <c r="B11" s="222">
        <v>2641</v>
      </c>
      <c r="J11" s="173">
        <f>SUM(J9:J10)</f>
        <v>261126</v>
      </c>
    </row>
    <row r="13" spans="1:10">
      <c r="C13" s="174" t="s">
        <v>479</v>
      </c>
    </row>
    <row r="14" spans="1:10">
      <c r="C14" s="222" t="s">
        <v>480</v>
      </c>
      <c r="D14" s="222">
        <v>225259</v>
      </c>
    </row>
    <row r="15" spans="1:10">
      <c r="C15" s="174" t="s">
        <v>481</v>
      </c>
      <c r="D15" s="174">
        <v>7679</v>
      </c>
    </row>
    <row r="16" spans="1:10">
      <c r="D16" s="222">
        <f>SUM(D14:D15)</f>
        <v>232938</v>
      </c>
    </row>
  </sheetData>
  <mergeCells count="11">
    <mergeCell ref="F7:F8"/>
    <mergeCell ref="A5:J5"/>
    <mergeCell ref="A6:A8"/>
    <mergeCell ref="B6:F6"/>
    <mergeCell ref="G6:G8"/>
    <mergeCell ref="H6:H8"/>
    <mergeCell ref="I6:I8"/>
    <mergeCell ref="J6:J8"/>
    <mergeCell ref="B7:C7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EELARVE 2017</vt:lpstr>
      <vt:lpstr>TULUD 2017</vt:lpstr>
      <vt:lpstr>toetusfond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kerstis</dc:creator>
  <cp:lastModifiedBy>Annika-PC</cp:lastModifiedBy>
  <cp:lastPrinted>2016-11-24T15:38:19Z</cp:lastPrinted>
  <dcterms:created xsi:type="dcterms:W3CDTF">2011-11-22T11:56:44Z</dcterms:created>
  <dcterms:modified xsi:type="dcterms:W3CDTF">2020-04-17T09:06:26Z</dcterms:modified>
</cp:coreProperties>
</file>