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ka-PC\Desktop\"/>
    </mc:Choice>
  </mc:AlternateContent>
  <xr:revisionPtr revIDLastSave="0" documentId="8_{00EE0F76-1104-41A1-BBB3-ED7EF85D30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ELARVE 2016" sheetId="1" r:id="rId1"/>
    <sheet name="TULUD 2016" sheetId="6" r:id="rId2"/>
  </sheets>
  <externalReferences>
    <externalReference r:id="rId3"/>
  </externalReferences>
  <definedNames>
    <definedName name="_xlnm._FilterDatabase" localSheetId="0" hidden="1">'EELARVE 2016'!$A$45:$J$500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74" i="1" l="1"/>
  <c r="H400" i="1" l="1"/>
  <c r="J400" i="1"/>
  <c r="E402" i="1"/>
  <c r="F402" i="1"/>
  <c r="G402" i="1"/>
  <c r="I402" i="1"/>
  <c r="E405" i="1"/>
  <c r="F405" i="1"/>
  <c r="G405" i="1"/>
  <c r="I405" i="1"/>
  <c r="I400" i="1" s="1"/>
  <c r="F400" i="1" l="1"/>
  <c r="E400" i="1"/>
  <c r="G400" i="1"/>
  <c r="M499" i="1"/>
  <c r="L474" i="1" l="1"/>
  <c r="L454" i="1"/>
  <c r="M454" i="1"/>
  <c r="M452" i="1" s="1"/>
  <c r="K454" i="1"/>
  <c r="L494" i="1" l="1"/>
  <c r="M494" i="1"/>
  <c r="K494" i="1" l="1"/>
  <c r="K474" i="1"/>
  <c r="K452" i="1" s="1"/>
  <c r="L452" i="1"/>
  <c r="J89" i="1" l="1"/>
  <c r="L37" i="1"/>
  <c r="M40" i="1"/>
  <c r="M30" i="1"/>
  <c r="M34" i="1"/>
  <c r="M33" i="1"/>
  <c r="M32" i="1"/>
  <c r="M31" i="1"/>
  <c r="M29" i="1"/>
  <c r="M28" i="1"/>
  <c r="L27" i="1"/>
  <c r="M27" i="1" l="1"/>
  <c r="L25" i="1" l="1"/>
  <c r="L23" i="1" s="1"/>
  <c r="M25" i="1"/>
  <c r="U78" i="6"/>
  <c r="U77" i="6" s="1"/>
  <c r="V78" i="6"/>
  <c r="U65" i="6"/>
  <c r="V65" i="6"/>
  <c r="U53" i="6"/>
  <c r="V53" i="6"/>
  <c r="M24" i="1" s="1"/>
  <c r="L10" i="1"/>
  <c r="U50" i="6"/>
  <c r="V50" i="6"/>
  <c r="M22" i="1" s="1"/>
  <c r="U48" i="6"/>
  <c r="V48" i="6"/>
  <c r="M21" i="1" s="1"/>
  <c r="U43" i="6"/>
  <c r="V43" i="6"/>
  <c r="M20" i="1" s="1"/>
  <c r="U40" i="6"/>
  <c r="V40" i="6"/>
  <c r="M19" i="1"/>
  <c r="M18" i="1"/>
  <c r="U34" i="6"/>
  <c r="V34" i="6"/>
  <c r="M17" i="1" s="1"/>
  <c r="U30" i="6"/>
  <c r="V30" i="6"/>
  <c r="M16" i="1" s="1"/>
  <c r="U27" i="6"/>
  <c r="V27" i="6"/>
  <c r="M15" i="1" s="1"/>
  <c r="M14" i="1"/>
  <c r="M11" i="1"/>
  <c r="U20" i="6"/>
  <c r="V20" i="6"/>
  <c r="M13" i="1" s="1"/>
  <c r="U13" i="6"/>
  <c r="U12" i="6" s="1"/>
  <c r="V13" i="6"/>
  <c r="V12" i="6" s="1"/>
  <c r="M12" i="1" s="1"/>
  <c r="M8" i="1"/>
  <c r="U6" i="6"/>
  <c r="V6" i="6"/>
  <c r="V77" i="6" l="1"/>
  <c r="M39" i="1"/>
  <c r="M37" i="1" s="1"/>
  <c r="M23" i="1"/>
  <c r="M10" i="1"/>
  <c r="M6" i="1"/>
  <c r="V52" i="6"/>
  <c r="U52" i="6"/>
  <c r="V10" i="6"/>
  <c r="U10" i="6"/>
  <c r="K79" i="1"/>
  <c r="L79" i="1"/>
  <c r="M79" i="1"/>
  <c r="K82" i="1"/>
  <c r="L82" i="1"/>
  <c r="M82" i="1"/>
  <c r="L50" i="1"/>
  <c r="M50" i="1"/>
  <c r="L46" i="1"/>
  <c r="M46" i="1"/>
  <c r="K46" i="1"/>
  <c r="K50" i="1"/>
  <c r="L62" i="1"/>
  <c r="M62" i="1"/>
  <c r="K62" i="1"/>
  <c r="L55" i="1"/>
  <c r="M55" i="1"/>
  <c r="K55" i="1"/>
  <c r="L72" i="1"/>
  <c r="M72" i="1"/>
  <c r="K72" i="1"/>
  <c r="L99" i="1"/>
  <c r="M99" i="1"/>
  <c r="K99" i="1"/>
  <c r="L96" i="1"/>
  <c r="M96" i="1"/>
  <c r="K96" i="1"/>
  <c r="L90" i="1"/>
  <c r="M90" i="1"/>
  <c r="K90" i="1"/>
  <c r="L93" i="1"/>
  <c r="M93" i="1"/>
  <c r="K93" i="1"/>
  <c r="L136" i="1"/>
  <c r="M136" i="1"/>
  <c r="K136" i="1"/>
  <c r="L139" i="1"/>
  <c r="M139" i="1"/>
  <c r="K139" i="1"/>
  <c r="L129" i="1"/>
  <c r="M129" i="1"/>
  <c r="K129" i="1"/>
  <c r="L132" i="1"/>
  <c r="M132" i="1"/>
  <c r="K132" i="1"/>
  <c r="L124" i="1"/>
  <c r="M124" i="1"/>
  <c r="K124" i="1"/>
  <c r="L126" i="1"/>
  <c r="M126" i="1"/>
  <c r="K126" i="1"/>
  <c r="L121" i="1"/>
  <c r="M121" i="1"/>
  <c r="L114" i="1"/>
  <c r="M114" i="1"/>
  <c r="K114" i="1"/>
  <c r="L111" i="1"/>
  <c r="M111" i="1"/>
  <c r="K111" i="1"/>
  <c r="K121" i="1"/>
  <c r="L105" i="1"/>
  <c r="L104" i="1" s="1"/>
  <c r="M105" i="1"/>
  <c r="M104" i="1" s="1"/>
  <c r="K105" i="1"/>
  <c r="K104" i="1" s="1"/>
  <c r="L184" i="1"/>
  <c r="M184" i="1"/>
  <c r="L181" i="1"/>
  <c r="M181" i="1"/>
  <c r="K181" i="1"/>
  <c r="K184" i="1"/>
  <c r="L178" i="1"/>
  <c r="L177" i="1" s="1"/>
  <c r="M178" i="1"/>
  <c r="M177" i="1" s="1"/>
  <c r="K178" i="1"/>
  <c r="K177" i="1" s="1"/>
  <c r="L168" i="1"/>
  <c r="M168" i="1"/>
  <c r="L165" i="1"/>
  <c r="M165" i="1"/>
  <c r="K165" i="1"/>
  <c r="K168" i="1"/>
  <c r="L158" i="1"/>
  <c r="M158" i="1"/>
  <c r="K158" i="1"/>
  <c r="L160" i="1"/>
  <c r="M160" i="1"/>
  <c r="K160" i="1"/>
  <c r="L154" i="1"/>
  <c r="L153" i="1" s="1"/>
  <c r="M154" i="1"/>
  <c r="M153" i="1" s="1"/>
  <c r="K154" i="1"/>
  <c r="K153" i="1" s="1"/>
  <c r="L151" i="1"/>
  <c r="M151" i="1"/>
  <c r="L149" i="1"/>
  <c r="M149" i="1"/>
  <c r="K149" i="1"/>
  <c r="K151" i="1"/>
  <c r="L204" i="1"/>
  <c r="L203" i="1" s="1"/>
  <c r="M204" i="1"/>
  <c r="M203" i="1" s="1"/>
  <c r="K204" i="1"/>
  <c r="K203" i="1" s="1"/>
  <c r="L193" i="1"/>
  <c r="L192" i="1" s="1"/>
  <c r="M193" i="1"/>
  <c r="M192" i="1" s="1"/>
  <c r="K193" i="1"/>
  <c r="K192" i="1" s="1"/>
  <c r="L194" i="1"/>
  <c r="M194" i="1"/>
  <c r="K194" i="1"/>
  <c r="L200" i="1"/>
  <c r="L199" i="1" s="1"/>
  <c r="M200" i="1"/>
  <c r="M199" i="1" s="1"/>
  <c r="K200" i="1"/>
  <c r="K199" i="1" s="1"/>
  <c r="L240" i="1"/>
  <c r="L239" i="1" s="1"/>
  <c r="M240" i="1"/>
  <c r="M239" i="1" s="1"/>
  <c r="K240" i="1"/>
  <c r="K239" i="1" s="1"/>
  <c r="L295" i="1"/>
  <c r="M295" i="1"/>
  <c r="K295" i="1"/>
  <c r="L290" i="1"/>
  <c r="M290" i="1"/>
  <c r="K290" i="1"/>
  <c r="L302" i="1"/>
  <c r="M302" i="1"/>
  <c r="K302" i="1"/>
  <c r="L299" i="1"/>
  <c r="M299" i="1"/>
  <c r="K299" i="1"/>
  <c r="L257" i="1"/>
  <c r="M257" i="1"/>
  <c r="K257" i="1"/>
  <c r="L260" i="1"/>
  <c r="M260" i="1"/>
  <c r="K260" i="1"/>
  <c r="L146" i="1"/>
  <c r="M146" i="1"/>
  <c r="K146" i="1"/>
  <c r="L143" i="1"/>
  <c r="M143" i="1"/>
  <c r="K143" i="1"/>
  <c r="L246" i="1"/>
  <c r="M246" i="1"/>
  <c r="K246" i="1"/>
  <c r="L243" i="1"/>
  <c r="M243" i="1"/>
  <c r="K243" i="1"/>
  <c r="L372" i="1"/>
  <c r="M372" i="1"/>
  <c r="L369" i="1"/>
  <c r="M369" i="1"/>
  <c r="K372" i="1"/>
  <c r="K369" i="1"/>
  <c r="L366" i="1"/>
  <c r="L365" i="1" s="1"/>
  <c r="M366" i="1"/>
  <c r="M365" i="1" s="1"/>
  <c r="K366" i="1"/>
  <c r="K365" i="1" s="1"/>
  <c r="L363" i="1"/>
  <c r="L362" i="1" s="1"/>
  <c r="M363" i="1"/>
  <c r="M362" i="1" s="1"/>
  <c r="K363" i="1"/>
  <c r="K362" i="1" s="1"/>
  <c r="L360" i="1"/>
  <c r="L359" i="1" s="1"/>
  <c r="M360" i="1"/>
  <c r="M359" i="1" s="1"/>
  <c r="K360" i="1"/>
  <c r="K359" i="1" s="1"/>
  <c r="L387" i="1"/>
  <c r="M387" i="1"/>
  <c r="K387" i="1"/>
  <c r="L389" i="1"/>
  <c r="M389" i="1"/>
  <c r="K389" i="1"/>
  <c r="K449" i="1"/>
  <c r="K448" i="1" s="1"/>
  <c r="L449" i="1"/>
  <c r="L448" i="1" s="1"/>
  <c r="M449" i="1"/>
  <c r="M448" i="1" s="1"/>
  <c r="L446" i="1"/>
  <c r="M446" i="1"/>
  <c r="L444" i="1"/>
  <c r="M444" i="1"/>
  <c r="K444" i="1"/>
  <c r="K446" i="1"/>
  <c r="L440" i="1"/>
  <c r="L439" i="1" s="1"/>
  <c r="M440" i="1"/>
  <c r="M439" i="1" s="1"/>
  <c r="K440" i="1"/>
  <c r="K439" i="1" s="1"/>
  <c r="L430" i="1"/>
  <c r="M430" i="1"/>
  <c r="L437" i="1"/>
  <c r="M437" i="1"/>
  <c r="K437" i="1"/>
  <c r="K430" i="1"/>
  <c r="L427" i="1"/>
  <c r="L426" i="1" s="1"/>
  <c r="M427" i="1"/>
  <c r="M426" i="1" s="1"/>
  <c r="K427" i="1"/>
  <c r="K426" i="1" s="1"/>
  <c r="L420" i="1"/>
  <c r="M420" i="1"/>
  <c r="K420" i="1"/>
  <c r="L417" i="1"/>
  <c r="M417" i="1"/>
  <c r="K417" i="1"/>
  <c r="L396" i="1"/>
  <c r="L395" i="1" s="1"/>
  <c r="M396" i="1"/>
  <c r="M395" i="1" s="1"/>
  <c r="K396" i="1"/>
  <c r="K395" i="1" s="1"/>
  <c r="L393" i="1"/>
  <c r="L392" i="1" s="1"/>
  <c r="M393" i="1"/>
  <c r="M392" i="1" s="1"/>
  <c r="K393" i="1"/>
  <c r="K392" i="1" s="1"/>
  <c r="L208" i="1"/>
  <c r="M208" i="1"/>
  <c r="K208" i="1"/>
  <c r="L214" i="1"/>
  <c r="M214" i="1"/>
  <c r="K214" i="1"/>
  <c r="L210" i="1"/>
  <c r="M210" i="1"/>
  <c r="K210" i="1"/>
  <c r="L287" i="1"/>
  <c r="L286" i="1" s="1"/>
  <c r="M287" i="1"/>
  <c r="M286" i="1" s="1"/>
  <c r="K287" i="1"/>
  <c r="K286" i="1" s="1"/>
  <c r="L274" i="1"/>
  <c r="M274" i="1"/>
  <c r="L271" i="1"/>
  <c r="M271" i="1"/>
  <c r="K274" i="1"/>
  <c r="K271" i="1"/>
  <c r="L331" i="1"/>
  <c r="L330" i="1" s="1"/>
  <c r="M331" i="1"/>
  <c r="M330" i="1" s="1"/>
  <c r="K331" i="1"/>
  <c r="K330" i="1" s="1"/>
  <c r="L312" i="1"/>
  <c r="M312" i="1"/>
  <c r="K312" i="1"/>
  <c r="L315" i="1"/>
  <c r="M315" i="1"/>
  <c r="K315" i="1"/>
  <c r="L343" i="1"/>
  <c r="M343" i="1"/>
  <c r="K343" i="1"/>
  <c r="L225" i="1"/>
  <c r="M225" i="1"/>
  <c r="K225" i="1"/>
  <c r="L228" i="1"/>
  <c r="M228" i="1"/>
  <c r="K228" i="1"/>
  <c r="L376" i="1"/>
  <c r="M376" i="1"/>
  <c r="K376" i="1"/>
  <c r="L379" i="1"/>
  <c r="M379" i="1"/>
  <c r="K379" i="1"/>
  <c r="L347" i="1"/>
  <c r="M347" i="1"/>
  <c r="K347" i="1"/>
  <c r="M339" i="1"/>
  <c r="L339" i="1"/>
  <c r="M336" i="1"/>
  <c r="L336" i="1"/>
  <c r="K333" i="1"/>
  <c r="L44" i="1" l="1"/>
  <c r="N347" i="1"/>
  <c r="N343" i="1"/>
  <c r="M5" i="1"/>
  <c r="K54" i="1"/>
  <c r="K110" i="1"/>
  <c r="K123" i="1"/>
  <c r="K135" i="1"/>
  <c r="L89" i="1"/>
  <c r="K95" i="1"/>
  <c r="K142" i="1"/>
  <c r="L54" i="1"/>
  <c r="L43" i="1" s="1"/>
  <c r="M429" i="1"/>
  <c r="M148" i="1"/>
  <c r="K128" i="1"/>
  <c r="L342" i="1"/>
  <c r="L256" i="1"/>
  <c r="M298" i="1"/>
  <c r="K342" i="1"/>
  <c r="M242" i="1"/>
  <c r="L298" i="1"/>
  <c r="M289" i="1"/>
  <c r="L242" i="1"/>
  <c r="K148" i="1"/>
  <c r="L123" i="1"/>
  <c r="M128" i="1"/>
  <c r="L135" i="1"/>
  <c r="K89" i="1"/>
  <c r="K88" i="1" s="1"/>
  <c r="M89" i="1"/>
  <c r="L95" i="1"/>
  <c r="L157" i="1"/>
  <c r="L156" i="1" s="1"/>
  <c r="M123" i="1"/>
  <c r="L128" i="1"/>
  <c r="K44" i="1"/>
  <c r="K311" i="1"/>
  <c r="M386" i="1"/>
  <c r="L386" i="1"/>
  <c r="L311" i="1"/>
  <c r="K386" i="1"/>
  <c r="K157" i="1"/>
  <c r="L110" i="1"/>
  <c r="L148" i="1"/>
  <c r="M135" i="1"/>
  <c r="M54" i="1"/>
  <c r="M44" i="1"/>
  <c r="M95" i="1"/>
  <c r="M110" i="1"/>
  <c r="K180" i="1"/>
  <c r="K176" i="1" s="1"/>
  <c r="M180" i="1"/>
  <c r="M176" i="1" s="1"/>
  <c r="M342" i="1"/>
  <c r="K224" i="1"/>
  <c r="M224" i="1"/>
  <c r="K429" i="1"/>
  <c r="K443" i="1"/>
  <c r="M368" i="1"/>
  <c r="K242" i="1"/>
  <c r="L289" i="1"/>
  <c r="L429" i="1"/>
  <c r="L368" i="1"/>
  <c r="L224" i="1"/>
  <c r="K368" i="1"/>
  <c r="K256" i="1"/>
  <c r="L164" i="1"/>
  <c r="K164" i="1"/>
  <c r="M164" i="1"/>
  <c r="L180" i="1"/>
  <c r="L176" i="1" s="1"/>
  <c r="M157" i="1"/>
  <c r="K298" i="1"/>
  <c r="K289" i="1"/>
  <c r="L333" i="1"/>
  <c r="L207" i="1"/>
  <c r="K270" i="1"/>
  <c r="L142" i="1"/>
  <c r="M256" i="1"/>
  <c r="M142" i="1"/>
  <c r="M443" i="1"/>
  <c r="L443" i="1"/>
  <c r="K375" i="1"/>
  <c r="L375" i="1"/>
  <c r="M311" i="1"/>
  <c r="K207" i="1"/>
  <c r="K416" i="1"/>
  <c r="M416" i="1"/>
  <c r="L416" i="1"/>
  <c r="M207" i="1"/>
  <c r="M270" i="1"/>
  <c r="L270" i="1"/>
  <c r="M375" i="1"/>
  <c r="M333" i="1"/>
  <c r="M391" i="1" l="1"/>
  <c r="N342" i="1"/>
  <c r="K103" i="1"/>
  <c r="M88" i="1"/>
  <c r="K43" i="1"/>
  <c r="L88" i="1"/>
  <c r="K156" i="1"/>
  <c r="L103" i="1"/>
  <c r="L198" i="1"/>
  <c r="M103" i="1"/>
  <c r="M198" i="1"/>
  <c r="K198" i="1"/>
  <c r="L391" i="1"/>
  <c r="M43" i="1"/>
  <c r="K391" i="1"/>
  <c r="K310" i="1"/>
  <c r="L310" i="1"/>
  <c r="M156" i="1"/>
  <c r="M310" i="1"/>
  <c r="K42" i="1" l="1"/>
  <c r="L42" i="1"/>
  <c r="M42" i="1"/>
  <c r="J41" i="1"/>
  <c r="K40" i="1"/>
  <c r="J40" i="1"/>
  <c r="K39" i="1"/>
  <c r="J39" i="1"/>
  <c r="J38" i="1"/>
  <c r="I37" i="1"/>
  <c r="K35" i="1"/>
  <c r="K33" i="1"/>
  <c r="K32" i="1"/>
  <c r="K31" i="1"/>
  <c r="K30" i="1"/>
  <c r="K29" i="1"/>
  <c r="K28" i="1"/>
  <c r="K26" i="1"/>
  <c r="K24" i="1"/>
  <c r="K22" i="1"/>
  <c r="K21" i="1"/>
  <c r="K20" i="1"/>
  <c r="K19" i="1"/>
  <c r="K18" i="1"/>
  <c r="K17" i="1"/>
  <c r="K16" i="1"/>
  <c r="K15" i="1"/>
  <c r="K14" i="1"/>
  <c r="K13" i="1"/>
  <c r="K12" i="1"/>
  <c r="K6" i="1"/>
  <c r="J33" i="1"/>
  <c r="J32" i="1"/>
  <c r="J31" i="1"/>
  <c r="J30" i="1"/>
  <c r="J29" i="1"/>
  <c r="J28" i="1"/>
  <c r="J26" i="1"/>
  <c r="I25" i="1"/>
  <c r="I23" i="1" s="1"/>
  <c r="J24" i="1"/>
  <c r="J22" i="1"/>
  <c r="J21" i="1"/>
  <c r="J20" i="1"/>
  <c r="J19" i="1"/>
  <c r="J18" i="1"/>
  <c r="J17" i="1"/>
  <c r="J16" i="1"/>
  <c r="J15" i="1"/>
  <c r="J14" i="1"/>
  <c r="J13" i="1"/>
  <c r="J12" i="1"/>
  <c r="J11" i="1"/>
  <c r="I10" i="1"/>
  <c r="J6" i="1"/>
  <c r="I6" i="1"/>
  <c r="S78" i="6"/>
  <c r="S77" i="6" s="1"/>
  <c r="S65" i="6"/>
  <c r="S53" i="6"/>
  <c r="S52" i="6" s="1"/>
  <c r="S50" i="6"/>
  <c r="S48" i="6"/>
  <c r="S43" i="6"/>
  <c r="S40" i="6"/>
  <c r="S37" i="6"/>
  <c r="S30" i="6"/>
  <c r="S27" i="6"/>
  <c r="S20" i="6"/>
  <c r="S13" i="6"/>
  <c r="S12" i="6" s="1"/>
  <c r="S6" i="6"/>
  <c r="T78" i="6"/>
  <c r="T77" i="6" s="1"/>
  <c r="T65" i="6"/>
  <c r="T53" i="6"/>
  <c r="T50" i="6"/>
  <c r="T48" i="6"/>
  <c r="T43" i="6"/>
  <c r="T40" i="6"/>
  <c r="T34" i="6"/>
  <c r="T30" i="6"/>
  <c r="T27" i="6"/>
  <c r="T22" i="6"/>
  <c r="T20" i="6" s="1"/>
  <c r="T13" i="6"/>
  <c r="T12" i="6" s="1"/>
  <c r="T6" i="6"/>
  <c r="S10" i="6" l="1"/>
  <c r="S5" i="6" s="1"/>
  <c r="N42" i="1"/>
  <c r="I5" i="1"/>
  <c r="M451" i="1"/>
  <c r="M493" i="1" s="1"/>
  <c r="M500" i="1"/>
  <c r="K27" i="1"/>
  <c r="K37" i="1"/>
  <c r="K10" i="1"/>
  <c r="J37" i="1"/>
  <c r="J27" i="1" s="1"/>
  <c r="J25" i="1" s="1"/>
  <c r="J23" i="1" s="1"/>
  <c r="J10" i="1"/>
  <c r="T52" i="6"/>
  <c r="T10" i="6"/>
  <c r="T5" i="6" s="1"/>
  <c r="K25" i="1" l="1"/>
  <c r="K23" i="1" s="1"/>
  <c r="K5" i="1" s="1"/>
  <c r="N5" i="1" s="1"/>
  <c r="J5" i="1"/>
  <c r="K451" i="1" l="1"/>
  <c r="K493" i="1" s="1"/>
  <c r="K500" i="1"/>
  <c r="U5" i="6"/>
  <c r="V5" i="6"/>
  <c r="L6" i="1"/>
  <c r="L5" i="1" s="1"/>
  <c r="L451" i="1" l="1"/>
  <c r="L493" i="1" s="1"/>
  <c r="L500" i="1"/>
  <c r="J331" i="1"/>
  <c r="Q12" i="6"/>
  <c r="R12" i="6"/>
  <c r="P12" i="6"/>
  <c r="J474" i="1"/>
  <c r="J454" i="1"/>
  <c r="J308" i="1"/>
  <c r="J305" i="1"/>
  <c r="J449" i="1"/>
  <c r="J448" i="1" s="1"/>
  <c r="J494" i="1"/>
  <c r="J426" i="1"/>
  <c r="J446" i="1"/>
  <c r="J444" i="1"/>
  <c r="J440" i="1"/>
  <c r="J429" i="1"/>
  <c r="J416" i="1"/>
  <c r="J395" i="1"/>
  <c r="J392" i="1"/>
  <c r="J386" i="1"/>
  <c r="J375" i="1"/>
  <c r="J368" i="1"/>
  <c r="J365" i="1"/>
  <c r="J362" i="1"/>
  <c r="J360" i="1"/>
  <c r="J359" i="1" s="1"/>
  <c r="J342" i="1"/>
  <c r="J334" i="1"/>
  <c r="J333" i="1" s="1"/>
  <c r="J311" i="1"/>
  <c r="J298" i="1"/>
  <c r="J289" i="1"/>
  <c r="J286" i="1"/>
  <c r="J270" i="1"/>
  <c r="J256" i="1"/>
  <c r="J242" i="1"/>
  <c r="J239" i="1"/>
  <c r="J224" i="1"/>
  <c r="J207" i="1"/>
  <c r="J203" i="1"/>
  <c r="J199" i="1"/>
  <c r="J193" i="1"/>
  <c r="J192" i="1" s="1"/>
  <c r="J180" i="1"/>
  <c r="J177" i="1"/>
  <c r="J173" i="1"/>
  <c r="J164" i="1"/>
  <c r="J157" i="1"/>
  <c r="J153" i="1"/>
  <c r="J142" i="1"/>
  <c r="J135" i="1"/>
  <c r="J128" i="1"/>
  <c r="J123" i="1"/>
  <c r="J110" i="1"/>
  <c r="J108" i="1"/>
  <c r="J104" i="1" s="1"/>
  <c r="J95" i="1"/>
  <c r="J88" i="1" s="1"/>
  <c r="J82" i="1"/>
  <c r="J79" i="1"/>
  <c r="J54" i="1"/>
  <c r="J44" i="1"/>
  <c r="J82" i="6"/>
  <c r="F82" i="6"/>
  <c r="F80" i="6"/>
  <c r="R78" i="6"/>
  <c r="R77" i="6" s="1"/>
  <c r="Q78" i="6"/>
  <c r="Q77" i="6" s="1"/>
  <c r="P78" i="6"/>
  <c r="P77" i="6" s="1"/>
  <c r="O78" i="6"/>
  <c r="N78" i="6"/>
  <c r="N77" i="6" s="1"/>
  <c r="L78" i="6"/>
  <c r="L77" i="6" s="1"/>
  <c r="K78" i="6"/>
  <c r="K77" i="6" s="1"/>
  <c r="H78" i="6"/>
  <c r="J78" i="6" s="1"/>
  <c r="G78" i="6"/>
  <c r="G77" i="6" s="1"/>
  <c r="E78" i="6"/>
  <c r="F78" i="6" s="1"/>
  <c r="O77" i="6"/>
  <c r="M77" i="6"/>
  <c r="I77" i="6"/>
  <c r="J72" i="6"/>
  <c r="F72" i="6"/>
  <c r="J71" i="6"/>
  <c r="F70" i="6"/>
  <c r="J69" i="6"/>
  <c r="F68" i="6"/>
  <c r="J67" i="6"/>
  <c r="F67" i="6"/>
  <c r="J66" i="6"/>
  <c r="R65" i="6"/>
  <c r="R52" i="6" s="1"/>
  <c r="Q65" i="6"/>
  <c r="P65" i="6"/>
  <c r="O65" i="6"/>
  <c r="N65" i="6"/>
  <c r="L65" i="6"/>
  <c r="K65" i="6"/>
  <c r="K53" i="6" s="1"/>
  <c r="K52" i="6" s="1"/>
  <c r="I65" i="6"/>
  <c r="H65" i="6"/>
  <c r="G65" i="6"/>
  <c r="E65" i="6"/>
  <c r="D65" i="6"/>
  <c r="J58" i="6"/>
  <c r="J56" i="6"/>
  <c r="F54" i="6"/>
  <c r="R53" i="6"/>
  <c r="Q53" i="6"/>
  <c r="P53" i="6"/>
  <c r="O53" i="6"/>
  <c r="N53" i="6"/>
  <c r="L53" i="6"/>
  <c r="I53" i="6"/>
  <c r="H53" i="6"/>
  <c r="G53" i="6"/>
  <c r="E53" i="6"/>
  <c r="D53" i="6"/>
  <c r="M52" i="6"/>
  <c r="F52" i="6"/>
  <c r="F49" i="6"/>
  <c r="R48" i="6"/>
  <c r="Q48" i="6"/>
  <c r="P48" i="6"/>
  <c r="O48" i="6"/>
  <c r="N48" i="6"/>
  <c r="L48" i="6"/>
  <c r="J48" i="6"/>
  <c r="H48" i="6"/>
  <c r="G48" i="6"/>
  <c r="R43" i="6"/>
  <c r="Q43" i="6"/>
  <c r="P43" i="6"/>
  <c r="O43" i="6"/>
  <c r="N43" i="6"/>
  <c r="L43" i="6"/>
  <c r="K43" i="6"/>
  <c r="J43" i="6"/>
  <c r="I43" i="6"/>
  <c r="H43" i="6"/>
  <c r="G43" i="6"/>
  <c r="F43" i="6"/>
  <c r="E43" i="6"/>
  <c r="R40" i="6"/>
  <c r="Q40" i="6"/>
  <c r="P40" i="6"/>
  <c r="O40" i="6"/>
  <c r="N40" i="6"/>
  <c r="L40" i="6"/>
  <c r="K40" i="6"/>
  <c r="J40" i="6"/>
  <c r="H40" i="6"/>
  <c r="G40" i="6"/>
  <c r="F40" i="6"/>
  <c r="E40" i="6"/>
  <c r="J37" i="6"/>
  <c r="J33" i="6"/>
  <c r="J30" i="6" s="1"/>
  <c r="F33" i="6"/>
  <c r="F31" i="6"/>
  <c r="R30" i="6"/>
  <c r="Q30" i="6"/>
  <c r="P30" i="6"/>
  <c r="O30" i="6"/>
  <c r="N30" i="6"/>
  <c r="L30" i="6"/>
  <c r="K30" i="6"/>
  <c r="I30" i="6"/>
  <c r="H30" i="6"/>
  <c r="G30" i="6"/>
  <c r="E30" i="6"/>
  <c r="D30" i="6"/>
  <c r="C30" i="6"/>
  <c r="B30" i="6"/>
  <c r="J28" i="6"/>
  <c r="J27" i="6" s="1"/>
  <c r="F28" i="6"/>
  <c r="R27" i="6"/>
  <c r="Q27" i="6"/>
  <c r="P27" i="6"/>
  <c r="O27" i="6"/>
  <c r="N27" i="6"/>
  <c r="L27" i="6"/>
  <c r="K27" i="6"/>
  <c r="I27" i="6"/>
  <c r="H27" i="6"/>
  <c r="E27" i="6"/>
  <c r="F25" i="6"/>
  <c r="R20" i="6"/>
  <c r="Q20" i="6"/>
  <c r="P20" i="6"/>
  <c r="O20" i="6"/>
  <c r="N20" i="6"/>
  <c r="L20" i="6"/>
  <c r="K20" i="6"/>
  <c r="J20" i="6"/>
  <c r="I20" i="6"/>
  <c r="H20" i="6"/>
  <c r="G20" i="6"/>
  <c r="E20" i="6"/>
  <c r="F20" i="6" s="1"/>
  <c r="F19" i="6"/>
  <c r="J18" i="6"/>
  <c r="J17" i="6"/>
  <c r="O12" i="6"/>
  <c r="N12" i="6"/>
  <c r="L12" i="6"/>
  <c r="K12" i="6"/>
  <c r="I12" i="6"/>
  <c r="H12" i="6"/>
  <c r="G12" i="6"/>
  <c r="E12" i="6"/>
  <c r="F12" i="6" s="1"/>
  <c r="F9" i="6" s="1"/>
  <c r="M10" i="6"/>
  <c r="J8" i="6"/>
  <c r="J7" i="6"/>
  <c r="R6" i="6"/>
  <c r="Q6" i="6"/>
  <c r="P6" i="6"/>
  <c r="O6" i="6"/>
  <c r="N6" i="6"/>
  <c r="L6" i="6"/>
  <c r="K6" i="6"/>
  <c r="I6" i="6"/>
  <c r="H6" i="6"/>
  <c r="G6" i="6"/>
  <c r="E6" i="6"/>
  <c r="F4" i="6"/>
  <c r="F3" i="6"/>
  <c r="I474" i="1"/>
  <c r="I454" i="1"/>
  <c r="G494" i="1"/>
  <c r="G487" i="1"/>
  <c r="G474" i="1"/>
  <c r="G454" i="1"/>
  <c r="G449" i="1"/>
  <c r="G448" i="1" s="1"/>
  <c r="G446" i="1"/>
  <c r="G444" i="1"/>
  <c r="G440" i="1"/>
  <c r="G439" i="1" s="1"/>
  <c r="G437" i="1"/>
  <c r="G430" i="1"/>
  <c r="G427" i="1"/>
  <c r="G426" i="1" s="1"/>
  <c r="G420" i="1"/>
  <c r="G417" i="1"/>
  <c r="G396" i="1"/>
  <c r="G395" i="1" s="1"/>
  <c r="G393" i="1"/>
  <c r="G392" i="1" s="1"/>
  <c r="G389" i="1"/>
  <c r="G387" i="1"/>
  <c r="G379" i="1"/>
  <c r="G376" i="1"/>
  <c r="G372" i="1"/>
  <c r="G369" i="1"/>
  <c r="G366" i="1"/>
  <c r="G365" i="1" s="1"/>
  <c r="G363" i="1"/>
  <c r="G362" i="1" s="1"/>
  <c r="G360" i="1"/>
  <c r="G359" i="1" s="1"/>
  <c r="G347" i="1"/>
  <c r="G343" i="1"/>
  <c r="G339" i="1"/>
  <c r="G336" i="1"/>
  <c r="G334" i="1"/>
  <c r="G331" i="1"/>
  <c r="G330" i="1" s="1"/>
  <c r="G315" i="1"/>
  <c r="G312" i="1"/>
  <c r="G308" i="1"/>
  <c r="G305" i="1"/>
  <c r="G302" i="1"/>
  <c r="G299" i="1"/>
  <c r="G295" i="1"/>
  <c r="G290" i="1"/>
  <c r="G287" i="1"/>
  <c r="G286" i="1" s="1"/>
  <c r="G274" i="1"/>
  <c r="G271" i="1"/>
  <c r="G260" i="1"/>
  <c r="G257" i="1"/>
  <c r="G246" i="1"/>
  <c r="G243" i="1"/>
  <c r="G240" i="1"/>
  <c r="G239" i="1" s="1"/>
  <c r="G228" i="1"/>
  <c r="G225" i="1"/>
  <c r="G214" i="1"/>
  <c r="G210" i="1"/>
  <c r="G208" i="1"/>
  <c r="G204" i="1"/>
  <c r="G203" i="1" s="1"/>
  <c r="G200" i="1"/>
  <c r="G199" i="1" s="1"/>
  <c r="G194" i="1"/>
  <c r="G193" i="1" s="1"/>
  <c r="G192" i="1" s="1"/>
  <c r="G184" i="1"/>
  <c r="G181" i="1"/>
  <c r="G178" i="1"/>
  <c r="G177" i="1" s="1"/>
  <c r="G173" i="1"/>
  <c r="G168" i="1"/>
  <c r="G165" i="1"/>
  <c r="G160" i="1"/>
  <c r="G158" i="1"/>
  <c r="G154" i="1"/>
  <c r="G153" i="1" s="1"/>
  <c r="G151" i="1"/>
  <c r="G149" i="1"/>
  <c r="G146" i="1"/>
  <c r="G143" i="1"/>
  <c r="G139" i="1"/>
  <c r="G136" i="1"/>
  <c r="G132" i="1"/>
  <c r="G129" i="1"/>
  <c r="G126" i="1"/>
  <c r="G124" i="1"/>
  <c r="G121" i="1"/>
  <c r="G114" i="1"/>
  <c r="G111" i="1"/>
  <c r="G108" i="1"/>
  <c r="G105" i="1"/>
  <c r="G99" i="1"/>
  <c r="G96" i="1"/>
  <c r="G93" i="1"/>
  <c r="G90" i="1"/>
  <c r="G82" i="1"/>
  <c r="G79" i="1"/>
  <c r="G72" i="1"/>
  <c r="G62" i="1"/>
  <c r="G55" i="1"/>
  <c r="G50" i="1"/>
  <c r="G46" i="1"/>
  <c r="G37" i="1"/>
  <c r="G27" i="1"/>
  <c r="G25" i="1" s="1"/>
  <c r="G23" i="1" s="1"/>
  <c r="G10" i="1"/>
  <c r="G6" i="1"/>
  <c r="I387" i="1"/>
  <c r="H207" i="1"/>
  <c r="H22" i="1"/>
  <c r="H474" i="1"/>
  <c r="F494" i="1"/>
  <c r="H494" i="1"/>
  <c r="F454" i="1"/>
  <c r="H454" i="1"/>
  <c r="H342" i="1"/>
  <c r="H359" i="1"/>
  <c r="H333" i="1"/>
  <c r="H25" i="1"/>
  <c r="H23" i="1" s="1"/>
  <c r="H37" i="1"/>
  <c r="F37" i="1"/>
  <c r="F6" i="1"/>
  <c r="H6" i="1"/>
  <c r="H330" i="1"/>
  <c r="H256" i="1"/>
  <c r="H242" i="1"/>
  <c r="H44" i="1"/>
  <c r="H54" i="1"/>
  <c r="H78" i="1"/>
  <c r="H89" i="1"/>
  <c r="H95" i="1"/>
  <c r="H104" i="1"/>
  <c r="H110" i="1"/>
  <c r="H123" i="1"/>
  <c r="H128" i="1"/>
  <c r="H135" i="1"/>
  <c r="H142" i="1"/>
  <c r="H148" i="1"/>
  <c r="H153" i="1"/>
  <c r="H157" i="1"/>
  <c r="H164" i="1"/>
  <c r="H177" i="1"/>
  <c r="H180" i="1"/>
  <c r="H193" i="1"/>
  <c r="H192" i="1" s="1"/>
  <c r="H199" i="1"/>
  <c r="H203" i="1"/>
  <c r="H239" i="1"/>
  <c r="H224" i="1"/>
  <c r="H270" i="1"/>
  <c r="H286" i="1"/>
  <c r="H289" i="1"/>
  <c r="H298" i="1"/>
  <c r="H362" i="1"/>
  <c r="H365" i="1"/>
  <c r="H368" i="1"/>
  <c r="H375" i="1"/>
  <c r="H386" i="1"/>
  <c r="H392" i="1"/>
  <c r="H395" i="1"/>
  <c r="H448" i="1"/>
  <c r="H439" i="1"/>
  <c r="H426" i="1"/>
  <c r="H416" i="1"/>
  <c r="H429" i="1"/>
  <c r="H443" i="1"/>
  <c r="F315" i="1"/>
  <c r="H311" i="1"/>
  <c r="F312" i="1"/>
  <c r="I96" i="1"/>
  <c r="I487" i="1"/>
  <c r="F487" i="1"/>
  <c r="I331" i="1"/>
  <c r="I330" i="1" s="1"/>
  <c r="I305" i="1"/>
  <c r="I308" i="1"/>
  <c r="I228" i="1"/>
  <c r="I214" i="1"/>
  <c r="F27" i="1"/>
  <c r="F25" i="1" s="1"/>
  <c r="F23" i="1" s="1"/>
  <c r="E27" i="1"/>
  <c r="E25" i="1" s="1"/>
  <c r="E23" i="1" s="1"/>
  <c r="I376" i="1"/>
  <c r="E454" i="1"/>
  <c r="E347" i="1"/>
  <c r="E315" i="1"/>
  <c r="I151" i="1"/>
  <c r="I347" i="1"/>
  <c r="I315" i="1"/>
  <c r="I360" i="1"/>
  <c r="I359" i="1" s="1"/>
  <c r="F360" i="1"/>
  <c r="F359" i="1" s="1"/>
  <c r="E360" i="1"/>
  <c r="E359" i="1" s="1"/>
  <c r="F330" i="1"/>
  <c r="E331" i="1"/>
  <c r="E330" i="1" s="1"/>
  <c r="I379" i="1"/>
  <c r="I494" i="1"/>
  <c r="I449" i="1"/>
  <c r="I448" i="1" s="1"/>
  <c r="I440" i="1"/>
  <c r="I439" i="1" s="1"/>
  <c r="I437" i="1"/>
  <c r="I430" i="1"/>
  <c r="I426" i="1"/>
  <c r="I420" i="1"/>
  <c r="I417" i="1"/>
  <c r="I396" i="1"/>
  <c r="I395" i="1" s="1"/>
  <c r="I393" i="1"/>
  <c r="I392" i="1" s="1"/>
  <c r="I389" i="1"/>
  <c r="I372" i="1"/>
  <c r="I369" i="1"/>
  <c r="I366" i="1"/>
  <c r="I365" i="1" s="1"/>
  <c r="I363" i="1"/>
  <c r="I362" i="1" s="1"/>
  <c r="I343" i="1"/>
  <c r="I339" i="1"/>
  <c r="I334" i="1"/>
  <c r="I312" i="1"/>
  <c r="I302" i="1"/>
  <c r="I299" i="1"/>
  <c r="I295" i="1"/>
  <c r="I290" i="1"/>
  <c r="I287" i="1"/>
  <c r="I286" i="1" s="1"/>
  <c r="I274" i="1"/>
  <c r="I271" i="1"/>
  <c r="I260" i="1"/>
  <c r="I257" i="1"/>
  <c r="I246" i="1"/>
  <c r="I243" i="1"/>
  <c r="I240" i="1"/>
  <c r="I239" i="1" s="1"/>
  <c r="I225" i="1"/>
  <c r="I208" i="1"/>
  <c r="I210" i="1"/>
  <c r="I204" i="1"/>
  <c r="I203" i="1" s="1"/>
  <c r="I200" i="1"/>
  <c r="I199" i="1" s="1"/>
  <c r="I194" i="1"/>
  <c r="I193" i="1" s="1"/>
  <c r="I192" i="1" s="1"/>
  <c r="I184" i="1"/>
  <c r="I181" i="1"/>
  <c r="I178" i="1"/>
  <c r="I177" i="1" s="1"/>
  <c r="I446" i="1"/>
  <c r="I444" i="1"/>
  <c r="I173" i="1"/>
  <c r="I154" i="1"/>
  <c r="I153" i="1" s="1"/>
  <c r="I168" i="1"/>
  <c r="I165" i="1"/>
  <c r="I158" i="1"/>
  <c r="I160" i="1"/>
  <c r="I146" i="1"/>
  <c r="I143" i="1"/>
  <c r="I139" i="1"/>
  <c r="I136" i="1"/>
  <c r="I132" i="1"/>
  <c r="I129" i="1"/>
  <c r="I149" i="1"/>
  <c r="I126" i="1"/>
  <c r="I124" i="1"/>
  <c r="I121" i="1"/>
  <c r="I114" i="1"/>
  <c r="I111" i="1"/>
  <c r="I105" i="1"/>
  <c r="I108" i="1"/>
  <c r="I90" i="1"/>
  <c r="I93" i="1"/>
  <c r="I79" i="1"/>
  <c r="I82" i="1"/>
  <c r="I72" i="1"/>
  <c r="I62" i="1"/>
  <c r="I55" i="1"/>
  <c r="I99" i="1"/>
  <c r="I50" i="1"/>
  <c r="I46" i="1"/>
  <c r="F446" i="1"/>
  <c r="F444" i="1"/>
  <c r="F437" i="1"/>
  <c r="F430" i="1"/>
  <c r="F427" i="1"/>
  <c r="F426" i="1" s="1"/>
  <c r="F417" i="1"/>
  <c r="F420" i="1"/>
  <c r="F396" i="1"/>
  <c r="F395" i="1" s="1"/>
  <c r="F393" i="1"/>
  <c r="F392" i="1" s="1"/>
  <c r="F387" i="1"/>
  <c r="F389" i="1"/>
  <c r="F363" i="1"/>
  <c r="F362" i="1" s="1"/>
  <c r="F366" i="1"/>
  <c r="F365" i="1" s="1"/>
  <c r="E369" i="1"/>
  <c r="E372" i="1"/>
  <c r="E366" i="1"/>
  <c r="E365" i="1" s="1"/>
  <c r="F369" i="1"/>
  <c r="F372" i="1"/>
  <c r="F343" i="1"/>
  <c r="F347" i="1"/>
  <c r="F339" i="1"/>
  <c r="F336" i="1"/>
  <c r="F334" i="1"/>
  <c r="F308" i="1"/>
  <c r="F305" i="1"/>
  <c r="F302" i="1"/>
  <c r="F299" i="1"/>
  <c r="F295" i="1"/>
  <c r="F290" i="1"/>
  <c r="F287" i="1"/>
  <c r="F286" i="1" s="1"/>
  <c r="F274" i="1"/>
  <c r="F271" i="1"/>
  <c r="F257" i="1"/>
  <c r="F260" i="1"/>
  <c r="F243" i="1"/>
  <c r="F246" i="1"/>
  <c r="F240" i="1"/>
  <c r="F239" i="1" s="1"/>
  <c r="F225" i="1"/>
  <c r="F228" i="1"/>
  <c r="F208" i="1"/>
  <c r="F210" i="1"/>
  <c r="F214" i="1"/>
  <c r="F204" i="1"/>
  <c r="F203" i="1" s="1"/>
  <c r="F200" i="1"/>
  <c r="F199" i="1" s="1"/>
  <c r="F194" i="1"/>
  <c r="F193" i="1" s="1"/>
  <c r="F192" i="1" s="1"/>
  <c r="F181" i="1"/>
  <c r="F184" i="1"/>
  <c r="F178" i="1"/>
  <c r="F177" i="1" s="1"/>
  <c r="F174" i="1"/>
  <c r="F173" i="1" s="1"/>
  <c r="F165" i="1"/>
  <c r="F168" i="1"/>
  <c r="F158" i="1"/>
  <c r="F160" i="1"/>
  <c r="F149" i="1"/>
  <c r="F148" i="1" s="1"/>
  <c r="E149" i="1"/>
  <c r="E148" i="1" s="1"/>
  <c r="F143" i="1"/>
  <c r="F146" i="1"/>
  <c r="F139" i="1"/>
  <c r="F136" i="1"/>
  <c r="F129" i="1"/>
  <c r="F132" i="1"/>
  <c r="F124" i="1"/>
  <c r="F126" i="1"/>
  <c r="F121" i="1"/>
  <c r="F114" i="1"/>
  <c r="F111" i="1"/>
  <c r="F105" i="1"/>
  <c r="F108" i="1"/>
  <c r="F99" i="1"/>
  <c r="F96" i="1"/>
  <c r="F93" i="1"/>
  <c r="F90" i="1"/>
  <c r="F72" i="1"/>
  <c r="F62" i="1"/>
  <c r="F55" i="1"/>
  <c r="F50" i="1"/>
  <c r="F46" i="1"/>
  <c r="F10" i="1"/>
  <c r="E494" i="1"/>
  <c r="E487" i="1"/>
  <c r="E446" i="1"/>
  <c r="E444" i="1"/>
  <c r="E437" i="1"/>
  <c r="E430" i="1"/>
  <c r="E427" i="1"/>
  <c r="E426" i="1" s="1"/>
  <c r="E420" i="1"/>
  <c r="E417" i="1"/>
  <c r="E396" i="1"/>
  <c r="E395" i="1" s="1"/>
  <c r="E393" i="1"/>
  <c r="E392" i="1" s="1"/>
  <c r="E389" i="1"/>
  <c r="E387" i="1"/>
  <c r="E363" i="1"/>
  <c r="E362" i="1" s="1"/>
  <c r="E343" i="1"/>
  <c r="E339" i="1"/>
  <c r="E336" i="1"/>
  <c r="E334" i="1"/>
  <c r="E312" i="1"/>
  <c r="E308" i="1"/>
  <c r="E305" i="1"/>
  <c r="E302" i="1"/>
  <c r="E299" i="1"/>
  <c r="E295" i="1"/>
  <c r="E290" i="1"/>
  <c r="E287" i="1"/>
  <c r="E286" i="1" s="1"/>
  <c r="E274" i="1"/>
  <c r="E271" i="1"/>
  <c r="E260" i="1"/>
  <c r="E257" i="1"/>
  <c r="E246" i="1"/>
  <c r="E243" i="1"/>
  <c r="E240" i="1"/>
  <c r="E239" i="1" s="1"/>
  <c r="E228" i="1"/>
  <c r="E225" i="1"/>
  <c r="E214" i="1"/>
  <c r="E210" i="1"/>
  <c r="E208" i="1"/>
  <c r="E204" i="1"/>
  <c r="E203" i="1" s="1"/>
  <c r="E200" i="1"/>
  <c r="E199" i="1" s="1"/>
  <c r="E194" i="1"/>
  <c r="E193" i="1" s="1"/>
  <c r="E192" i="1" s="1"/>
  <c r="E184" i="1"/>
  <c r="E181" i="1"/>
  <c r="E178" i="1"/>
  <c r="E177" i="1" s="1"/>
  <c r="E174" i="1"/>
  <c r="E173" i="1" s="1"/>
  <c r="E168" i="1"/>
  <c r="E165" i="1"/>
  <c r="E160" i="1"/>
  <c r="E158" i="1"/>
  <c r="E146" i="1"/>
  <c r="E143" i="1"/>
  <c r="E139" i="1"/>
  <c r="E136" i="1"/>
  <c r="E132" i="1"/>
  <c r="E129" i="1"/>
  <c r="E126" i="1"/>
  <c r="E124" i="1"/>
  <c r="E121" i="1"/>
  <c r="E114" i="1"/>
  <c r="E111" i="1"/>
  <c r="E108" i="1"/>
  <c r="E105" i="1"/>
  <c r="E99" i="1"/>
  <c r="E96" i="1"/>
  <c r="E93" i="1"/>
  <c r="E90" i="1"/>
  <c r="E72" i="1"/>
  <c r="E62" i="1"/>
  <c r="E55" i="1"/>
  <c r="E50" i="1"/>
  <c r="E46" i="1"/>
  <c r="E37" i="1"/>
  <c r="E10" i="1"/>
  <c r="E6" i="1"/>
  <c r="H499" i="1"/>
  <c r="F499" i="1"/>
  <c r="H452" i="1" l="1"/>
  <c r="G342" i="1"/>
  <c r="E429" i="1"/>
  <c r="J452" i="1"/>
  <c r="I242" i="1"/>
  <c r="G44" i="1"/>
  <c r="I375" i="1"/>
  <c r="M5" i="6"/>
  <c r="H43" i="1"/>
  <c r="P52" i="6"/>
  <c r="Q52" i="6"/>
  <c r="F157" i="1"/>
  <c r="F207" i="1"/>
  <c r="F256" i="1"/>
  <c r="J78" i="1"/>
  <c r="J43" i="1" s="1"/>
  <c r="J304" i="1"/>
  <c r="J198" i="1" s="1"/>
  <c r="H10" i="6"/>
  <c r="G10" i="6"/>
  <c r="L10" i="6"/>
  <c r="E207" i="1"/>
  <c r="F44" i="1"/>
  <c r="I128" i="1"/>
  <c r="H156" i="1"/>
  <c r="E128" i="1"/>
  <c r="F135" i="1"/>
  <c r="F164" i="1"/>
  <c r="F298" i="1"/>
  <c r="F386" i="1"/>
  <c r="I429" i="1"/>
  <c r="G95" i="1"/>
  <c r="G164" i="1"/>
  <c r="G298" i="1"/>
  <c r="I224" i="1"/>
  <c r="E311" i="1"/>
  <c r="E342" i="1"/>
  <c r="F89" i="1"/>
  <c r="I44" i="1"/>
  <c r="I368" i="1"/>
  <c r="H391" i="1"/>
  <c r="J443" i="1"/>
  <c r="J391" i="1" s="1"/>
  <c r="K10" i="6"/>
  <c r="K5" i="6" s="1"/>
  <c r="Q10" i="6"/>
  <c r="Q5" i="6" s="1"/>
  <c r="H52" i="6"/>
  <c r="N52" i="6"/>
  <c r="O52" i="6"/>
  <c r="O10" i="6"/>
  <c r="I10" i="6"/>
  <c r="R10" i="6"/>
  <c r="R5" i="6" s="1"/>
  <c r="G128" i="1"/>
  <c r="G52" i="6"/>
  <c r="L52" i="6"/>
  <c r="N10" i="6"/>
  <c r="N5" i="6" s="1"/>
  <c r="J156" i="1"/>
  <c r="J176" i="1"/>
  <c r="I304" i="1"/>
  <c r="H77" i="6"/>
  <c r="H5" i="6" s="1"/>
  <c r="G135" i="1"/>
  <c r="E95" i="1"/>
  <c r="E104" i="1"/>
  <c r="E110" i="1"/>
  <c r="E242" i="1"/>
  <c r="E256" i="1"/>
  <c r="E270" i="1"/>
  <c r="E443" i="1"/>
  <c r="F270" i="1"/>
  <c r="F342" i="1"/>
  <c r="I416" i="1"/>
  <c r="J103" i="1"/>
  <c r="F224" i="1"/>
  <c r="I52" i="6"/>
  <c r="J77" i="6"/>
  <c r="F311" i="1"/>
  <c r="J310" i="1"/>
  <c r="P10" i="6"/>
  <c r="J65" i="6"/>
  <c r="L5" i="6"/>
  <c r="F2" i="6"/>
  <c r="J12" i="6"/>
  <c r="J10" i="6" s="1"/>
  <c r="J6" i="6"/>
  <c r="G5" i="6"/>
  <c r="J53" i="6"/>
  <c r="F65" i="6"/>
  <c r="F57" i="6" s="1"/>
  <c r="I311" i="1"/>
  <c r="I256" i="1"/>
  <c r="I289" i="1"/>
  <c r="G207" i="1"/>
  <c r="F17" i="6"/>
  <c r="E5" i="1"/>
  <c r="E44" i="1"/>
  <c r="E54" i="1"/>
  <c r="E123" i="1"/>
  <c r="E135" i="1"/>
  <c r="E142" i="1"/>
  <c r="E157" i="1"/>
  <c r="E164" i="1"/>
  <c r="E224" i="1"/>
  <c r="E289" i="1"/>
  <c r="E298" i="1"/>
  <c r="E304" i="1"/>
  <c r="E386" i="1"/>
  <c r="E416" i="1"/>
  <c r="H103" i="1"/>
  <c r="I148" i="1"/>
  <c r="G148" i="1"/>
  <c r="I180" i="1"/>
  <c r="I176" i="1" s="1"/>
  <c r="G180" i="1"/>
  <c r="G176" i="1" s="1"/>
  <c r="G242" i="1"/>
  <c r="G289" i="1"/>
  <c r="G311" i="1"/>
  <c r="I333" i="1"/>
  <c r="G304" i="1"/>
  <c r="G333" i="1"/>
  <c r="G375" i="1"/>
  <c r="G386" i="1"/>
  <c r="G443" i="1"/>
  <c r="H176" i="1"/>
  <c r="F416" i="1"/>
  <c r="F429" i="1"/>
  <c r="I89" i="1"/>
  <c r="I104" i="1"/>
  <c r="I110" i="1"/>
  <c r="I123" i="1"/>
  <c r="H88" i="1"/>
  <c r="G256" i="1"/>
  <c r="I142" i="1"/>
  <c r="I157" i="1"/>
  <c r="I164" i="1"/>
  <c r="I443" i="1"/>
  <c r="F452" i="1"/>
  <c r="G123" i="1"/>
  <c r="G368" i="1"/>
  <c r="G416" i="1"/>
  <c r="G452" i="1"/>
  <c r="E180" i="1"/>
  <c r="E176" i="1" s="1"/>
  <c r="F104" i="1"/>
  <c r="F110" i="1"/>
  <c r="F128" i="1"/>
  <c r="F142" i="1"/>
  <c r="I342" i="1"/>
  <c r="E452" i="1"/>
  <c r="G270" i="1"/>
  <c r="E333" i="1"/>
  <c r="F123" i="1"/>
  <c r="F180" i="1"/>
  <c r="F176" i="1" s="1"/>
  <c r="F242" i="1"/>
  <c r="F289" i="1"/>
  <c r="F304" i="1"/>
  <c r="F333" i="1"/>
  <c r="F368" i="1"/>
  <c r="E368" i="1"/>
  <c r="F443" i="1"/>
  <c r="I135" i="1"/>
  <c r="I207" i="1"/>
  <c r="I298" i="1"/>
  <c r="I386" i="1"/>
  <c r="H310" i="1"/>
  <c r="H198" i="1"/>
  <c r="G104" i="1"/>
  <c r="G110" i="1"/>
  <c r="G142" i="1"/>
  <c r="G157" i="1"/>
  <c r="I270" i="1"/>
  <c r="G224" i="1"/>
  <c r="G429" i="1"/>
  <c r="F95" i="1"/>
  <c r="I95" i="1"/>
  <c r="E89" i="1"/>
  <c r="G89" i="1"/>
  <c r="I78" i="1"/>
  <c r="G78" i="1"/>
  <c r="G54" i="1"/>
  <c r="F54" i="1"/>
  <c r="H5" i="1"/>
  <c r="I54" i="1"/>
  <c r="I452" i="1"/>
  <c r="F5" i="1"/>
  <c r="G5" i="1"/>
  <c r="G156" i="1" l="1"/>
  <c r="F156" i="1"/>
  <c r="J42" i="1"/>
  <c r="J500" i="1" s="1"/>
  <c r="G88" i="1"/>
  <c r="F43" i="1"/>
  <c r="E156" i="1"/>
  <c r="P5" i="6"/>
  <c r="O5" i="6"/>
  <c r="I391" i="1"/>
  <c r="E391" i="1"/>
  <c r="E198" i="1"/>
  <c r="J52" i="6"/>
  <c r="J5" i="6" s="1"/>
  <c r="I5" i="6"/>
  <c r="E103" i="1"/>
  <c r="I88" i="1"/>
  <c r="F88" i="1"/>
  <c r="E88" i="1"/>
  <c r="E43" i="1"/>
  <c r="G310" i="1"/>
  <c r="F310" i="1"/>
  <c r="G198" i="1"/>
  <c r="I103" i="1"/>
  <c r="G103" i="1"/>
  <c r="H42" i="1"/>
  <c r="H500" i="1" s="1"/>
  <c r="I310" i="1"/>
  <c r="I198" i="1"/>
  <c r="F391" i="1"/>
  <c r="I156" i="1"/>
  <c r="G391" i="1"/>
  <c r="E310" i="1"/>
  <c r="F198" i="1"/>
  <c r="F103" i="1"/>
  <c r="I43" i="1"/>
  <c r="G43" i="1"/>
  <c r="I42" i="1" l="1"/>
  <c r="I451" i="1" s="1"/>
  <c r="I493" i="1" s="1"/>
  <c r="H451" i="1"/>
  <c r="H493" i="1" s="1"/>
  <c r="J451" i="1"/>
  <c r="J493" i="1" s="1"/>
  <c r="E42" i="1"/>
  <c r="E451" i="1" s="1"/>
  <c r="E493" i="1" s="1"/>
  <c r="G42" i="1"/>
  <c r="G500" i="1" s="1"/>
  <c r="F42" i="1"/>
  <c r="F500" i="1" s="1"/>
  <c r="E500" i="1" l="1"/>
  <c r="G451" i="1"/>
  <c r="G493" i="1" s="1"/>
  <c r="F451" i="1"/>
  <c r="F493" i="1" s="1"/>
  <c r="I5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Liia</author>
    <author>Muhu Vald</author>
  </authors>
  <commentList>
    <comment ref="M10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Liia:</t>
        </r>
        <r>
          <rPr>
            <sz val="9"/>
            <color indexed="81"/>
            <rFont val="Tahoma"/>
            <charset val="1"/>
          </rPr>
          <t xml:space="preserve">
kinnistute DP-d ja kuulutused</t>
        </r>
      </text>
    </comment>
    <comment ref="J481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Muhu Vald:</t>
        </r>
        <r>
          <rPr>
            <sz val="8"/>
            <color indexed="81"/>
            <rFont val="Tahoma"/>
            <family val="2"/>
            <charset val="186"/>
          </rPr>
          <t xml:space="preserve">
2014 laek 1714
</t>
        </r>
      </text>
    </comment>
  </commentList>
</comments>
</file>

<file path=xl/sharedStrings.xml><?xml version="1.0" encoding="utf-8"?>
<sst xmlns="http://schemas.openxmlformats.org/spreadsheetml/2006/main" count="721" uniqueCount="445">
  <si>
    <t>Maksutulud</t>
  </si>
  <si>
    <t>Tulud kaupade ja teenuste müügist</t>
  </si>
  <si>
    <t>Saadavad toetused tegevuskuludeks</t>
  </si>
  <si>
    <t>Sihtotstarbelised toetused tegevuskuludeks</t>
  </si>
  <si>
    <t>01</t>
  </si>
  <si>
    <t>01111</t>
  </si>
  <si>
    <t>Majandamiskulud</t>
  </si>
  <si>
    <t>01112</t>
  </si>
  <si>
    <t>01114</t>
  </si>
  <si>
    <t>04</t>
  </si>
  <si>
    <t>04510</t>
  </si>
  <si>
    <t>04740</t>
  </si>
  <si>
    <t>05</t>
  </si>
  <si>
    <t>05100</t>
  </si>
  <si>
    <t>05400</t>
  </si>
  <si>
    <t>06</t>
  </si>
  <si>
    <t>06400</t>
  </si>
  <si>
    <t>07</t>
  </si>
  <si>
    <t>07600</t>
  </si>
  <si>
    <t>08</t>
  </si>
  <si>
    <t>08102</t>
  </si>
  <si>
    <t>08105</t>
  </si>
  <si>
    <t>08109</t>
  </si>
  <si>
    <t>08201</t>
  </si>
  <si>
    <t>08208</t>
  </si>
  <si>
    <t>08209</t>
  </si>
  <si>
    <t>09</t>
  </si>
  <si>
    <t>09110</t>
  </si>
  <si>
    <t>09220</t>
  </si>
  <si>
    <t>09600</t>
  </si>
  <si>
    <t>09601</t>
  </si>
  <si>
    <t>09800</t>
  </si>
  <si>
    <t>10</t>
  </si>
  <si>
    <t>PÕHITEGEVUSE TULUD KOKKU</t>
  </si>
  <si>
    <t>PÕHITEGEVUSE KULUD KOKKU</t>
  </si>
  <si>
    <t>Mittesihtotstarbelised toetused</t>
  </si>
  <si>
    <t>Muud tegevuskulud</t>
  </si>
  <si>
    <t>PÕHITEGEVUSE TULEM</t>
  </si>
  <si>
    <t>INVESTEERIMISTEGEVUS KOKKU</t>
  </si>
  <si>
    <t>FINANTSEERIMISTEGEVUS</t>
  </si>
  <si>
    <t>LIKVIIDSETE VARADE MUUTUS (+ suurenemine, - vähenemine)</t>
  </si>
  <si>
    <t>01600</t>
  </si>
  <si>
    <t>03</t>
  </si>
  <si>
    <t>03100</t>
  </si>
  <si>
    <t>03200</t>
  </si>
  <si>
    <t>04210</t>
  </si>
  <si>
    <t>04360</t>
  </si>
  <si>
    <t>04512</t>
  </si>
  <si>
    <t>04520</t>
  </si>
  <si>
    <t>04730</t>
  </si>
  <si>
    <t>06300</t>
  </si>
  <si>
    <t>06605</t>
  </si>
  <si>
    <t>08107</t>
  </si>
  <si>
    <t>08108</t>
  </si>
  <si>
    <t>08203</t>
  </si>
  <si>
    <t>08300</t>
  </si>
  <si>
    <t>08600</t>
  </si>
  <si>
    <t>09212</t>
  </si>
  <si>
    <t>09221</t>
  </si>
  <si>
    <t>10120</t>
  </si>
  <si>
    <t>10121</t>
  </si>
  <si>
    <t>10200</t>
  </si>
  <si>
    <t>10201</t>
  </si>
  <si>
    <t>10400</t>
  </si>
  <si>
    <t>10402</t>
  </si>
  <si>
    <t>10700</t>
  </si>
  <si>
    <t>10701</t>
  </si>
  <si>
    <t>10702</t>
  </si>
  <si>
    <t>Artikkel</t>
  </si>
  <si>
    <t>Tulude nimetus</t>
  </si>
  <si>
    <t>30</t>
  </si>
  <si>
    <t>sh tulumaks</t>
  </si>
  <si>
    <t>sh maamaks</t>
  </si>
  <si>
    <t>sh muud maksutulud</t>
  </si>
  <si>
    <t>riigilõivud</t>
  </si>
  <si>
    <t>Tulud haridusalalt</t>
  </si>
  <si>
    <t>Tulud kultuurilt</t>
  </si>
  <si>
    <t>Tulud spordi- ja puhkealalt</t>
  </si>
  <si>
    <t>Tulud sots.abi alalt</t>
  </si>
  <si>
    <t>Tulud elemu-kommunaal alalt</t>
  </si>
  <si>
    <t>Tulud üldvalitsemisest</t>
  </si>
  <si>
    <t>Tulud transpordialalt</t>
  </si>
  <si>
    <t xml:space="preserve">üüri-ja renditulud </t>
  </si>
  <si>
    <t>Õiguste müük</t>
  </si>
  <si>
    <t>sh 350</t>
  </si>
  <si>
    <t>sh 352</t>
  </si>
  <si>
    <t>Mittesihtotstarbelised toetused riigilt ja riigiasutustelt</t>
  </si>
  <si>
    <t>Tasandusfond   §4 lg1</t>
  </si>
  <si>
    <t>Toetusfond   §4 lg2</t>
  </si>
  <si>
    <t xml:space="preserve"> sh Hariduskuludeks</t>
  </si>
  <si>
    <t xml:space="preserve"> sh Koolitoit</t>
  </si>
  <si>
    <t xml:space="preserve"> sh Toimetulekutoetus</t>
  </si>
  <si>
    <t xml:space="preserve"> sh saareliste valdade toetus</t>
  </si>
  <si>
    <t>Muud tegevustulud</t>
  </si>
  <si>
    <t>sh maavarade kaevandamisõiguse tasu</t>
  </si>
  <si>
    <t>sh tasu vee erikasutusest</t>
  </si>
  <si>
    <t>sh saastetasud</t>
  </si>
  <si>
    <t>ÜLDISED VALITSEMISSEKTORI TEENUSED</t>
  </si>
  <si>
    <t>VALLAVOLIKOGU</t>
  </si>
  <si>
    <t>Tööjõukulud</t>
  </si>
  <si>
    <t>valitavate ja ametisse nimetatavad töötasu</t>
  </si>
  <si>
    <t>töötajate töötasu</t>
  </si>
  <si>
    <t>…maksud</t>
  </si>
  <si>
    <t>admin.kulud</t>
  </si>
  <si>
    <t>personalikoolitus</t>
  </si>
  <si>
    <t>kinnistu,hoonete maj.kulu</t>
  </si>
  <si>
    <t>VALLAVALITSUS</t>
  </si>
  <si>
    <t>avaliku teenistuse ametnikud</t>
  </si>
  <si>
    <t>õppelaenu kustutamine</t>
  </si>
  <si>
    <t>lähetused</t>
  </si>
  <si>
    <t>personali koolitus</t>
  </si>
  <si>
    <t>sõidukite ülalpidamiskulud</t>
  </si>
  <si>
    <t>IT kulud</t>
  </si>
  <si>
    <t>inventar ja selle tarvikud</t>
  </si>
  <si>
    <t>ÜLDISED VALITSUSSEKTORI TEENUSED</t>
  </si>
  <si>
    <t>SOL liikmemaks</t>
  </si>
  <si>
    <t>EMOL liikmemaks</t>
  </si>
  <si>
    <t>MTÜ Saarte Kalandus; merepääste liikmemaks</t>
  </si>
  <si>
    <t>RESERVFOND</t>
  </si>
  <si>
    <t>AVALIK KORD JA JULGEOLEK</t>
  </si>
  <si>
    <t>POLITSEI</t>
  </si>
  <si>
    <t>50</t>
  </si>
  <si>
    <t>töötasu</t>
  </si>
  <si>
    <t>55</t>
  </si>
  <si>
    <t>PÄÄSTETEENUSED</t>
  </si>
  <si>
    <t>….maksud</t>
  </si>
  <si>
    <t>MAJANDUS</t>
  </si>
  <si>
    <t>PÕLLUMAJANDUS  (MAAKORRALDUS)</t>
  </si>
  <si>
    <t>5500</t>
  </si>
  <si>
    <t>5511</t>
  </si>
  <si>
    <t>kinnistute, hoonete, ruumide  kulud</t>
  </si>
  <si>
    <t>60</t>
  </si>
  <si>
    <t>6010</t>
  </si>
  <si>
    <t>maksud, lõivud, trahvid (tegevuskulud)</t>
  </si>
  <si>
    <t>SOOJAMAJANDUS (katlamaja)</t>
  </si>
  <si>
    <t>5002</t>
  </si>
  <si>
    <t>506</t>
  </si>
  <si>
    <t>5504</t>
  </si>
  <si>
    <t>hoonete, ruumide maj.kulu</t>
  </si>
  <si>
    <t>5513</t>
  </si>
  <si>
    <t>5516</t>
  </si>
  <si>
    <t>töömasinad ja seadmed</t>
  </si>
  <si>
    <t>5532</t>
  </si>
  <si>
    <t>eri- ja vormiriietus</t>
  </si>
  <si>
    <t>04410</t>
  </si>
  <si>
    <t>MINERAALSE TOORME KAEVANDAMINE(karjäär)</t>
  </si>
  <si>
    <t>5512</t>
  </si>
  <si>
    <t>rajatiste majanduskulu</t>
  </si>
  <si>
    <t>VALLA  TEED</t>
  </si>
  <si>
    <t>teede  (rajatiste) korrashoid</t>
  </si>
  <si>
    <t>TRANSPORDIKORRALDUS (buss)</t>
  </si>
  <si>
    <t>TURISM</t>
  </si>
  <si>
    <t>Muud mitmesugused maj.kulud</t>
  </si>
  <si>
    <t>ÜLDMAJANDUSLIKUD ARENDUSPROJEKTID</t>
  </si>
  <si>
    <t>KESKKONNAKAITSE</t>
  </si>
  <si>
    <t>JÄÄTMEKÄITLUS</t>
  </si>
  <si>
    <t>Muud toetused</t>
  </si>
  <si>
    <t>KOV vahelised toetused</t>
  </si>
  <si>
    <t>inventari majandamiskulud</t>
  </si>
  <si>
    <t>HALJASTUS - HEAKORD</t>
  </si>
  <si>
    <t>rajatiste majandamiskulud</t>
  </si>
  <si>
    <t>05500</t>
  </si>
  <si>
    <t>ELAMU-JA KOMMUNAALAMAJANDUS</t>
  </si>
  <si>
    <t>TÄNAVAVALGUSTUS</t>
  </si>
  <si>
    <t>hoonete,ruumide maj.kulu</t>
  </si>
  <si>
    <t>meditsiini ja hüg.kulud</t>
  </si>
  <si>
    <t>TERVISHOID</t>
  </si>
  <si>
    <t>MUU TERVISHOID (sh.tervishoiu haldamine)</t>
  </si>
  <si>
    <t>lisatasu</t>
  </si>
  <si>
    <t>VABA AEG, KULTUUR</t>
  </si>
  <si>
    <t>SPORDITEGEVUS (spordikool)</t>
  </si>
  <si>
    <t xml:space="preserve"> MUUSIKAKOOL</t>
  </si>
  <si>
    <t>NOORTEKESKUS</t>
  </si>
  <si>
    <t>liikmemaks</t>
  </si>
  <si>
    <t>üritused</t>
  </si>
  <si>
    <t>HELLAMAA  KÜLAKESKUS</t>
  </si>
  <si>
    <t>VABA AJA JA SPORDIÜRITUSED</t>
  </si>
  <si>
    <t>HELLAMAA RAAMATUKOGU</t>
  </si>
  <si>
    <t>teavikute ja kunstiesemete kulud</t>
  </si>
  <si>
    <t>LIIVA  RAAMATUKOGU</t>
  </si>
  <si>
    <t>MUUSEUM</t>
  </si>
  <si>
    <t>uurimis- ja arendustöö</t>
  </si>
  <si>
    <t>meditsiini ja hügieenikulud</t>
  </si>
  <si>
    <t>KULTUURIÜRITUSED</t>
  </si>
  <si>
    <t>üritused (ülevallalised)</t>
  </si>
  <si>
    <t>SELTSITEGEVUS - KÜLALIIKUMINE</t>
  </si>
  <si>
    <t>seltsitegevuse sihtfinantseerimine</t>
  </si>
  <si>
    <t>külavanemate kulude hüvitus</t>
  </si>
  <si>
    <t>Mitmesugused maj.kulud Põhjarannik</t>
  </si>
  <si>
    <t>Mitmesugused maj.kulud Piiri magasiait</t>
  </si>
  <si>
    <t>INFOLEHT</t>
  </si>
  <si>
    <t>MUU VABA AEG…  (NAUTSE-MIHKLI)</t>
  </si>
  <si>
    <t>HARIDUS</t>
  </si>
  <si>
    <t xml:space="preserve"> LASTEAED </t>
  </si>
  <si>
    <t>õppevahendite  kulud</t>
  </si>
  <si>
    <t>koolituse kulu (kohamaksud)</t>
  </si>
  <si>
    <t>PÕHIKOOL  (Riigilt eraldatud toetus)</t>
  </si>
  <si>
    <t>sihtfin.teg.kuludeks (maakondlikud ürit, aine olümp.</t>
  </si>
  <si>
    <t>PÕHIKOOL</t>
  </si>
  <si>
    <t>teenindav personal</t>
  </si>
  <si>
    <t>toiduained</t>
  </si>
  <si>
    <t>muud majanduskulud sh.transporditeenus väljast</t>
  </si>
  <si>
    <t xml:space="preserve"> GÜMNAASIUM</t>
  </si>
  <si>
    <t>TÄISKASVANUTE GÜMNAASIUM</t>
  </si>
  <si>
    <t>ÕPILASVEOLIINID</t>
  </si>
  <si>
    <t>töötasu (oma bussid õp.liini osas)</t>
  </si>
  <si>
    <t>muud majanduskulud (transp.teenus väljast)</t>
  </si>
  <si>
    <t>MUUD HARIDUSKULUD</t>
  </si>
  <si>
    <t>Sotsiaaltoetused</t>
  </si>
  <si>
    <t>stipendiumid</t>
  </si>
  <si>
    <t>täiskasvanukoolitused sh.täiendkutseõpe</t>
  </si>
  <si>
    <t>SOTSIAALNE KAITSE</t>
  </si>
  <si>
    <t>PUUETEGA INIM. SOTS.HOOLEKANDEASUT.</t>
  </si>
  <si>
    <t>Sotsiaalteenused</t>
  </si>
  <si>
    <t>MUU PUUDEGA INIM.SOTS.KAITSE(hoold.toetus)</t>
  </si>
  <si>
    <t>puudega inimese toetus</t>
  </si>
  <si>
    <t>puudega inimese hooldaja toetus</t>
  </si>
  <si>
    <t>hooldaja toetuse sots.maks</t>
  </si>
  <si>
    <t>HOOLDEKODU</t>
  </si>
  <si>
    <t>Tööjõukulu</t>
  </si>
  <si>
    <t>hoonete,ruumide maj.kulud</t>
  </si>
  <si>
    <t>üürnike vesi, elekter</t>
  </si>
  <si>
    <t>meditsiini-ja hügieenitarbed</t>
  </si>
  <si>
    <t>MUUD SOTS.HOOLEK.TEENUSED(kodune sots.)</t>
  </si>
  <si>
    <t>toiduteenus kodustele</t>
  </si>
  <si>
    <t>LASTE JA NOORTE SOTS.HOOLEK.ASUTUSED</t>
  </si>
  <si>
    <t>MUU PEREKONDADE JA LASTE SOTS.KAITSE</t>
  </si>
  <si>
    <t>sünnitoetused</t>
  </si>
  <si>
    <t>õppetoetus (eluasemekulude komp.)</t>
  </si>
  <si>
    <t>matusetoetus</t>
  </si>
  <si>
    <t>ranitsatoetus</t>
  </si>
  <si>
    <t>TOIMETULEKUTOETUS</t>
  </si>
  <si>
    <t>toim.toetus+täiendavad sots.toetused</t>
  </si>
  <si>
    <t>admin.kulud (teenuste korraldamiseks)</t>
  </si>
  <si>
    <t xml:space="preserve">    Põhivara müük (+)</t>
  </si>
  <si>
    <t xml:space="preserve">    Põhivara soetus (-)</t>
  </si>
  <si>
    <t xml:space="preserve">         sh projekti... omaosalus</t>
  </si>
  <si>
    <t>vallavalitsus</t>
  </si>
  <si>
    <t>valla teed</t>
  </si>
  <si>
    <t>veetransport</t>
  </si>
  <si>
    <t>Muu elamu-kommunaalmajandus</t>
  </si>
  <si>
    <t>muuseum</t>
  </si>
  <si>
    <t>lasteaed</t>
  </si>
  <si>
    <t>Muude aktsiate ja osade soetus</t>
  </si>
  <si>
    <t xml:space="preserve">   Finantstulud (+)</t>
  </si>
  <si>
    <t xml:space="preserve">   Finantskulud (-)</t>
  </si>
  <si>
    <t>EELARVE TULEM</t>
  </si>
  <si>
    <t>Kohustuste võtmine(+)</t>
  </si>
  <si>
    <t>Kohustuste tasumine(-)</t>
  </si>
  <si>
    <t>Kapitalirendi kohustus(-)</t>
  </si>
  <si>
    <t>EA TASAKAAL</t>
  </si>
  <si>
    <t>Antud sihtfinantseerimine</t>
  </si>
  <si>
    <t>Kodumaine sihtfinantseerimine tegevuskuludeks</t>
  </si>
  <si>
    <t>TAEADUS, ARENDUSTEGEVUS  KESKKONNAKAITSES</t>
  </si>
  <si>
    <t>MUUD ELAMU- JA KOMMUNAALMAJ.TEGEVUS</t>
  </si>
  <si>
    <t>hoonete,ruumide majanduskulud</t>
  </si>
  <si>
    <t>hoonete, ruumide majanduskulud</t>
  </si>
  <si>
    <t>RISKIRÜHMADE SOTS. HOOLEKANDEASUTUSED</t>
  </si>
  <si>
    <t>PÕHIKOOLI  TOITLUSTAMINE</t>
  </si>
  <si>
    <t>maj.kulud päevakeskusele</t>
  </si>
  <si>
    <t>MUU SOTS. RISKIRÜHMADE  KAITSE</t>
  </si>
  <si>
    <t>esmatasandi med. teenus</t>
  </si>
  <si>
    <t>01800</t>
  </si>
  <si>
    <t>VOLIKOGU VALIMISED</t>
  </si>
  <si>
    <t>ajutised lep. Töötasu</t>
  </si>
  <si>
    <t>admin. Kulud</t>
  </si>
  <si>
    <t>lähetuskulud</t>
  </si>
  <si>
    <t>Põhivara soetuseks saadav sihtfinantseerimine  EAS(+)</t>
  </si>
  <si>
    <t>Põhivara soetuseks antav sihtfinantseerimine (-)</t>
  </si>
  <si>
    <t>hooldekodu uue hoone ehituseks abikõlbulik  EAS-ilt</t>
  </si>
  <si>
    <t>hooldekodu uue hoone ehituseks mitteabikõlbulik</t>
  </si>
  <si>
    <t>Põhivara soetuseks saadav sihtfinantseerimine PRIA (+)</t>
  </si>
  <si>
    <t>Põhivara soetuseks saadav sihtfinants.Kesse el.varustus</t>
  </si>
  <si>
    <t>Põhivara soetuseks teised OV-d sots.keskusele (+)</t>
  </si>
  <si>
    <t>Veetransport arendusprojekt (Kesse el.varustus)</t>
  </si>
  <si>
    <t>sots.hoolde teenus varjupaigale</t>
  </si>
  <si>
    <t>med.ja hügieenitarbed</t>
  </si>
  <si>
    <t>sots.kom.otsusega muud ühekordsed toetused peredele</t>
  </si>
  <si>
    <t>Majandus-ja kommunikatsiooniministeerium</t>
  </si>
  <si>
    <t>Kokku sihtfintseerimine.</t>
  </si>
  <si>
    <t>2012 TEG.</t>
  </si>
  <si>
    <t>päästeteenistus</t>
  </si>
  <si>
    <t xml:space="preserve"> sh maamaksu vabast. rakend. Korraldamise toetus</t>
  </si>
  <si>
    <t>õpetajate ja juhtide töötasu</t>
  </si>
  <si>
    <t xml:space="preserve"> sh vajadusepõhine peretoetuse teenindamise kulu</t>
  </si>
  <si>
    <t>Noortekeskuse ruumide rajam.sp.halli baasil</t>
  </si>
  <si>
    <t>Sotsiaalteenused(vaktsiinid,jõulupakid)</t>
  </si>
  <si>
    <t>LASTEAIA KOHAMAKSUD TEISTELE OV-dele</t>
  </si>
  <si>
    <t>PÕHIKOOLI KOHAMAKSUD TEISTELE OV-le</t>
  </si>
  <si>
    <t xml:space="preserve">2013  EA. </t>
  </si>
  <si>
    <t xml:space="preserve"> sh muud (toim.toet.korrald. )</t>
  </si>
  <si>
    <t xml:space="preserve"> sh sünnid,surmad</t>
  </si>
  <si>
    <t>hajaasustuse programm</t>
  </si>
  <si>
    <t>Hellamaa Külakeskus+vabaõhulava,elektritrass</t>
  </si>
  <si>
    <t>inventar</t>
  </si>
  <si>
    <t>personali koolitus (riigirahadest)</t>
  </si>
  <si>
    <t xml:space="preserve"> </t>
  </si>
  <si>
    <t>vajadusepõhine peretoetus</t>
  </si>
  <si>
    <t>sihtasutuse toetus</t>
  </si>
  <si>
    <t>Maavalitsus - hajaasustuse 1/3</t>
  </si>
  <si>
    <t>Saarte Koostöökogu liikmemaks,Eesti Saarte kogu (50)</t>
  </si>
  <si>
    <t>Juu Jääb sihtfinantseerimine (enne valla kult.ürituste real)</t>
  </si>
  <si>
    <t>2013 TEG.</t>
  </si>
  <si>
    <t xml:space="preserve">sh kindlustushüvitis ja muud tulud </t>
  </si>
  <si>
    <t xml:space="preserve">kinnistute, hoonete maj.kulu (planeeringute koostamine) </t>
  </si>
  <si>
    <t xml:space="preserve">Likviidsed varad aasta lõpu seisuga         </t>
  </si>
  <si>
    <t>teised pedagoogid ja juhtide täiendav töötasu</t>
  </si>
  <si>
    <t xml:space="preserve">                       Muhu Vallavalitsuse</t>
  </si>
  <si>
    <t>2006.a.  E E L A R V E</t>
  </si>
  <si>
    <t>Muhu Vallavalitsuse   E E L A R V E   2005</t>
  </si>
  <si>
    <t xml:space="preserve">             T U L U D</t>
  </si>
  <si>
    <t>par.eelarve</t>
  </si>
  <si>
    <t xml:space="preserve">    täitmine</t>
  </si>
  <si>
    <t>2004 a. EA</t>
  </si>
  <si>
    <t>2004.TEG.</t>
  </si>
  <si>
    <t>2005.a. lõplik</t>
  </si>
  <si>
    <t>2009.a.EA</t>
  </si>
  <si>
    <t>2.lugemine</t>
  </si>
  <si>
    <t xml:space="preserve">   Kokku</t>
  </si>
  <si>
    <t>3.lugemine</t>
  </si>
  <si>
    <t>2011.a.TEG.</t>
  </si>
  <si>
    <t>2010.a.TEG</t>
  </si>
  <si>
    <t>2012 .a. EA</t>
  </si>
  <si>
    <t>EURODES</t>
  </si>
  <si>
    <t>2012.a.TEG</t>
  </si>
  <si>
    <t>2013.a.EA.</t>
  </si>
  <si>
    <t>PÕHITEGEVUSE TULUD KOKKU:</t>
  </si>
  <si>
    <t>30 - Maksutulud kokku</t>
  </si>
  <si>
    <t>3000-Üksikisiku tulumaks</t>
  </si>
  <si>
    <t>3030-Maamaks</t>
  </si>
  <si>
    <t>3044-Reklaamimaks</t>
  </si>
  <si>
    <t>32 - Kaupade ja teenuste müük</t>
  </si>
  <si>
    <t>320 -Riigilõiv</t>
  </si>
  <si>
    <t>3220-Tulud haridusalalt kokku:</t>
  </si>
  <si>
    <t>Lasteaia tasu toitl.eest</t>
  </si>
  <si>
    <t>Lasteaia tasu teenustelt</t>
  </si>
  <si>
    <t>Kooli tasu õppekava välisest teg.</t>
  </si>
  <si>
    <t>Kooli tasu teistelt omavalitsustelt</t>
  </si>
  <si>
    <t>3221-Tulud kultuurialalt kokku</t>
  </si>
  <si>
    <t>Raamatukogu tasulised teenused</t>
  </si>
  <si>
    <t>Muuseumi piletitulu ja muud</t>
  </si>
  <si>
    <t>Infolehe tulu</t>
  </si>
  <si>
    <t>Noortekeskuse ürituste,teenuste tulu</t>
  </si>
  <si>
    <t>Külakeskuse pileti- ja renditulu</t>
  </si>
  <si>
    <t>3222-Tulud spordi-ja puhkeal.teg.</t>
  </si>
  <si>
    <t>3224-Tulud sots.abi alasest teg.</t>
  </si>
  <si>
    <t>Hooldekodu tulu</t>
  </si>
  <si>
    <t>Muud tulud sots.teenustelt</t>
  </si>
  <si>
    <t>3225-Tulud elamu-komm.teg.</t>
  </si>
  <si>
    <t>Korterite üüri- ja renditulu</t>
  </si>
  <si>
    <t>Tulu vee-ja kanal./muud komm.tulu</t>
  </si>
  <si>
    <t>Tulu soojuse müügist</t>
  </si>
  <si>
    <t>3229-Tulud üldvalitsemisest</t>
  </si>
  <si>
    <t>3230-Tulud transpordialasest teg.</t>
  </si>
  <si>
    <t>Veoauto jt.tr.vah.teenus</t>
  </si>
  <si>
    <t>Autobusside teenus</t>
  </si>
  <si>
    <t>3233-Üür-ja rent</t>
  </si>
  <si>
    <t>3233-Mitteeluruumidelt</t>
  </si>
  <si>
    <t>3233-Tulu vee ja elektri müügist,prügi</t>
  </si>
  <si>
    <t>3237-Õiguste müük</t>
  </si>
  <si>
    <t>Avalike rajatiste kasut.eest</t>
  </si>
  <si>
    <t>3500,352 toetused tegevuskuludeks</t>
  </si>
  <si>
    <t>350-Sihtotstarb.toetused jooksv.kul.</t>
  </si>
  <si>
    <t>Koolipiim, puuvili</t>
  </si>
  <si>
    <t>Kultuurkapital</t>
  </si>
  <si>
    <t>Kult.min.Muuseumi ülalpid.</t>
  </si>
  <si>
    <t>maj.komm./  kult.ministeerium</t>
  </si>
  <si>
    <t>Rahandusministeerium-õppelaen</t>
  </si>
  <si>
    <t xml:space="preserve">Lääne-Eesti Päästekeskus </t>
  </si>
  <si>
    <t>Maavalitsus</t>
  </si>
  <si>
    <t>Tiigrihüppe SA / SOL poolt otsust.av.</t>
  </si>
  <si>
    <t>Toetused muudelt residentidelt</t>
  </si>
  <si>
    <t>toet.valitsussekt.kuuluvalt  SA</t>
  </si>
  <si>
    <t>352 -Saadud mittesihtotstarb.fin.</t>
  </si>
  <si>
    <t>Riigieelarvest tasandusfondi § 4 lg 1</t>
  </si>
  <si>
    <t>Toimetulekutoetus VV eelarve § 4 lg 1</t>
  </si>
  <si>
    <t xml:space="preserve">Saareliste valdade toetus      </t>
  </si>
  <si>
    <t>Hariduskuludeks            § 4  lg 1</t>
  </si>
  <si>
    <t>Toimetuleku korrald.kulu</t>
  </si>
  <si>
    <t>Koolitoit  VV eelarve § 4 lg 1</t>
  </si>
  <si>
    <t>Toetus sünnid,surmad</t>
  </si>
  <si>
    <t>maamaksu vabast.rakend.korraldamis.</t>
  </si>
  <si>
    <t>382,388 Muud tegevustulud kokku</t>
  </si>
  <si>
    <t>3825-Tulud loodusressursside kasut</t>
  </si>
  <si>
    <t>Kaevandamisõiguse tasu</t>
  </si>
  <si>
    <t>Tasu vee erikasutusest</t>
  </si>
  <si>
    <t>3882 Olmejäätmete saastetasu</t>
  </si>
  <si>
    <t>2014.EA</t>
  </si>
  <si>
    <t>2014 TEG</t>
  </si>
  <si>
    <t>2015 EA</t>
  </si>
  <si>
    <t>2014 EA</t>
  </si>
  <si>
    <t>Lepingulised töötasud</t>
  </si>
  <si>
    <t>toiduainete kulu, toitlustusteenused</t>
  </si>
  <si>
    <t>meditsiinikulud</t>
  </si>
  <si>
    <t>kultuuri-ja vabaaja sisustamine</t>
  </si>
  <si>
    <t>põhikool invest.komponent ja muud inv.</t>
  </si>
  <si>
    <t xml:space="preserve">sotsiaalteenused (Kuressaare Väikelastekodu) </t>
  </si>
  <si>
    <t xml:space="preserve">    s.h.lasteaia kohatasu vanematelt </t>
  </si>
  <si>
    <t xml:space="preserve">    s.h.lasteaia kohatasu teistelt OV</t>
  </si>
  <si>
    <t xml:space="preserve">Lasteaia kohatasud </t>
  </si>
  <si>
    <t>VEETRANSPORT</t>
  </si>
  <si>
    <t>Mittesihtotstarbelised toetused (kallaste,võrkaia)</t>
  </si>
  <si>
    <t xml:space="preserve">rajatiste majandamiskulud Kesse </t>
  </si>
  <si>
    <t>3227-Tulud päästeteenitus teg.</t>
  </si>
  <si>
    <t>Tulu päästeteenistuse kvartalitasud</t>
  </si>
  <si>
    <t>Tulu väljasõidutasud</t>
  </si>
  <si>
    <t>3238 Muu kaupade ja teenuste müük</t>
  </si>
  <si>
    <t>kasvupinnas, muld</t>
  </si>
  <si>
    <t>hooldekodu vana hoone parendus 2015.</t>
  </si>
  <si>
    <t>esinduskulud valla juubel</t>
  </si>
  <si>
    <t>Geopargi liikmemaks</t>
  </si>
  <si>
    <t>muu majanduskulud</t>
  </si>
  <si>
    <t>SAMuhu Hooldekeskuse teenus</t>
  </si>
  <si>
    <t>Liiva pargi hoolduskava</t>
  </si>
  <si>
    <t>KIK Liiva pargi hoolduskava</t>
  </si>
  <si>
    <t>SA Innove (Noortekeskus)</t>
  </si>
  <si>
    <t>Siseministeerium (kooli staadion)</t>
  </si>
  <si>
    <t>muud majandamiskulud</t>
  </si>
  <si>
    <t>Tulud päästeteenistuselt</t>
  </si>
  <si>
    <t>muu kaupade ja teenuste müük</t>
  </si>
  <si>
    <t>õppevahendite ja koolituse kulud munitsipaal</t>
  </si>
  <si>
    <t>õppevahendite ja koolituse kulud huvitegevus</t>
  </si>
  <si>
    <t xml:space="preserve">        tagatisrahade tagastamine</t>
  </si>
  <si>
    <t xml:space="preserve">        tulud üldvalitsemisest</t>
  </si>
  <si>
    <t>Riito riigilõivu laekumine</t>
  </si>
  <si>
    <t>MUHU  VALLAVALITSUSE  2016. aasta  EELARVE</t>
  </si>
  <si>
    <t>2016 EA</t>
  </si>
  <si>
    <t>2015 TEG</t>
  </si>
  <si>
    <t>Teede korrashoiuks</t>
  </si>
  <si>
    <t xml:space="preserve"> s.h teede korrashoiuks</t>
  </si>
  <si>
    <t>Meditsiinikulud ja hügieenitarbed</t>
  </si>
  <si>
    <t>töövõtulepingu alusel töötasu</t>
  </si>
  <si>
    <t>4% kasv</t>
  </si>
  <si>
    <t>Teeme Ära sihtfinantseerimine</t>
  </si>
  <si>
    <t>inventari kulud</t>
  </si>
  <si>
    <t>3 last</t>
  </si>
  <si>
    <t xml:space="preserve">Saare MV Siseturv vabataht. </t>
  </si>
  <si>
    <t>spordihalli põranda parendus</t>
  </si>
  <si>
    <t>Pastoraadi katus</t>
  </si>
  <si>
    <t>Liiva keskuse arhitekt. Lahendus</t>
  </si>
  <si>
    <t>EAS toetus lasteaia köögile</t>
  </si>
  <si>
    <t>KREDEX toetus HK hoonele</t>
  </si>
  <si>
    <t xml:space="preserve">      parve rent</t>
  </si>
  <si>
    <t xml:space="preserve">      Maa rent</t>
  </si>
  <si>
    <t>Piiri magasiaida küttesüsteem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</si>
</sst>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k_r_-;\-* #,##0.00\ _k_r_-;_-* &quot;-&quot;??\ _k_r_-;_-@_-"/>
    <numFmt numFmtId="166" formatCode="#,##0_ ;\-#,##0\ "/>
  </numFmts>
  <fonts count="3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57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</font>
    <font>
      <sz val="11"/>
      <name val="Times New Roman"/>
      <family val="1"/>
      <charset val="186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i/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82">
    <xf numFmtId="0" fontId="0" fillId="0" borderId="0" xfId="0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0" fillId="6" borderId="0" xfId="0" applyFill="1"/>
    <xf numFmtId="3" fontId="0" fillId="6" borderId="0" xfId="0" applyNumberFormat="1" applyFill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/>
    <xf numFmtId="49" fontId="3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3" fontId="4" fillId="7" borderId="2" xfId="0" applyNumberFormat="1" applyFont="1" applyFill="1" applyBorder="1" applyAlignment="1"/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3" fontId="4" fillId="4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3" fontId="6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0" borderId="2" xfId="0" applyFont="1" applyFill="1" applyBorder="1" applyAlignment="1">
      <alignment horizontal="right"/>
    </xf>
    <xf numFmtId="2" fontId="5" fillId="0" borderId="2" xfId="0" applyNumberFormat="1" applyFont="1" applyFill="1" applyBorder="1" applyAlignment="1"/>
    <xf numFmtId="1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/>
    <xf numFmtId="49" fontId="2" fillId="6" borderId="2" xfId="0" applyNumberFormat="1" applyFont="1" applyFill="1" applyBorder="1" applyAlignment="1"/>
    <xf numFmtId="3" fontId="2" fillId="7" borderId="2" xfId="0" applyNumberFormat="1" applyFont="1" applyFill="1" applyBorder="1" applyAlignment="1">
      <alignment horizontal="right"/>
    </xf>
    <xf numFmtId="49" fontId="4" fillId="6" borderId="2" xfId="0" applyNumberFormat="1" applyFont="1" applyFill="1" applyBorder="1" applyAlignment="1"/>
    <xf numFmtId="49" fontId="4" fillId="8" borderId="2" xfId="0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3" fontId="4" fillId="8" borderId="2" xfId="0" applyNumberFormat="1" applyFont="1" applyFill="1" applyBorder="1" applyAlignment="1">
      <alignment horizontal="right"/>
    </xf>
    <xf numFmtId="49" fontId="3" fillId="9" borderId="2" xfId="0" applyNumberFormat="1" applyFont="1" applyFill="1" applyBorder="1" applyAlignment="1"/>
    <xf numFmtId="0" fontId="4" fillId="9" borderId="2" xfId="0" applyFont="1" applyFill="1" applyBorder="1" applyAlignment="1"/>
    <xf numFmtId="0" fontId="4" fillId="9" borderId="2" xfId="0" applyFont="1" applyFill="1" applyBorder="1" applyAlignment="1">
      <alignment horizontal="center"/>
    </xf>
    <xf numFmtId="3" fontId="4" fillId="9" borderId="2" xfId="0" applyNumberFormat="1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3" fontId="4" fillId="0" borderId="2" xfId="2" applyNumberFormat="1" applyFont="1" applyFill="1" applyBorder="1" applyAlignment="1"/>
    <xf numFmtId="3" fontId="6" fillId="0" borderId="2" xfId="2" applyNumberFormat="1" applyFont="1" applyFill="1" applyBorder="1" applyAlignment="1"/>
    <xf numFmtId="0" fontId="6" fillId="6" borderId="2" xfId="0" applyFont="1" applyFill="1" applyBorder="1" applyAlignment="1"/>
    <xf numFmtId="3" fontId="6" fillId="10" borderId="2" xfId="2" applyNumberFormat="1" applyFont="1" applyFill="1" applyBorder="1" applyAlignment="1"/>
    <xf numFmtId="0" fontId="6" fillId="9" borderId="2" xfId="0" applyFont="1" applyFill="1" applyBorder="1" applyAlignment="1"/>
    <xf numFmtId="0" fontId="2" fillId="9" borderId="2" xfId="0" applyFont="1" applyFill="1" applyBorder="1" applyAlignment="1"/>
    <xf numFmtId="3" fontId="2" fillId="9" borderId="2" xfId="2" applyNumberFormat="1" applyFont="1" applyFill="1" applyBorder="1" applyAlignment="1"/>
    <xf numFmtId="49" fontId="6" fillId="11" borderId="2" xfId="0" applyNumberFormat="1" applyFont="1" applyFill="1" applyBorder="1" applyAlignment="1"/>
    <xf numFmtId="0" fontId="4" fillId="11" borderId="2" xfId="0" applyFont="1" applyFill="1" applyBorder="1" applyAlignment="1"/>
    <xf numFmtId="0" fontId="4" fillId="11" borderId="2" xfId="0" applyFont="1" applyFill="1" applyBorder="1" applyAlignment="1">
      <alignment horizontal="left"/>
    </xf>
    <xf numFmtId="3" fontId="4" fillId="11" borderId="2" xfId="0" applyNumberFormat="1" applyFont="1" applyFill="1" applyBorder="1" applyAlignment="1"/>
    <xf numFmtId="49" fontId="6" fillId="6" borderId="2" xfId="0" applyNumberFormat="1" applyFont="1" applyFill="1" applyBorder="1" applyAlignment="1"/>
    <xf numFmtId="0" fontId="4" fillId="8" borderId="2" xfId="0" applyFont="1" applyFill="1" applyBorder="1" applyAlignment="1"/>
    <xf numFmtId="0" fontId="4" fillId="8" borderId="2" xfId="0" applyFont="1" applyFill="1" applyBorder="1" applyAlignment="1">
      <alignment horizontal="left"/>
    </xf>
    <xf numFmtId="3" fontId="4" fillId="8" borderId="2" xfId="0" applyNumberFormat="1" applyFont="1" applyFill="1" applyBorder="1" applyAlignment="1"/>
    <xf numFmtId="49" fontId="6" fillId="9" borderId="2" xfId="0" applyNumberFormat="1" applyFont="1" applyFill="1" applyBorder="1" applyAlignment="1"/>
    <xf numFmtId="49" fontId="4" fillId="9" borderId="2" xfId="0" applyNumberFormat="1" applyFont="1" applyFill="1" applyBorder="1" applyAlignment="1"/>
    <xf numFmtId="0" fontId="4" fillId="9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2" xfId="0" applyFont="1" applyFill="1" applyBorder="1" applyAlignment="1">
      <alignment horizontal="left"/>
    </xf>
    <xf numFmtId="3" fontId="4" fillId="6" borderId="2" xfId="0" applyNumberFormat="1" applyFont="1" applyFill="1" applyBorder="1" applyAlignment="1"/>
    <xf numFmtId="0" fontId="6" fillId="6" borderId="2" xfId="0" applyFont="1" applyFill="1" applyBorder="1" applyAlignment="1">
      <alignment horizontal="left"/>
    </xf>
    <xf numFmtId="3" fontId="6" fillId="6" borderId="2" xfId="0" applyNumberFormat="1" applyFont="1" applyFill="1" applyBorder="1" applyAlignment="1"/>
    <xf numFmtId="0" fontId="2" fillId="9" borderId="2" xfId="0" applyFont="1" applyFill="1" applyBorder="1" applyAlignment="1">
      <alignment horizontal="left"/>
    </xf>
    <xf numFmtId="3" fontId="2" fillId="9" borderId="2" xfId="0" applyNumberFormat="1" applyFont="1" applyFill="1" applyBorder="1" applyAlignment="1"/>
    <xf numFmtId="0" fontId="2" fillId="6" borderId="2" xfId="0" applyFont="1" applyFill="1" applyBorder="1" applyAlignment="1">
      <alignment horizontal="left"/>
    </xf>
    <xf numFmtId="3" fontId="2" fillId="6" borderId="2" xfId="0" applyNumberFormat="1" applyFont="1" applyFill="1" applyBorder="1" applyAlignment="1"/>
    <xf numFmtId="0" fontId="2" fillId="9" borderId="2" xfId="0" applyFont="1" applyFill="1" applyBorder="1" applyAlignment="1">
      <alignment horizontal="center"/>
    </xf>
    <xf numFmtId="0" fontId="3" fillId="9" borderId="2" xfId="0" applyFont="1" applyFill="1" applyBorder="1" applyAlignment="1"/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6" borderId="2" xfId="0" applyFont="1" applyFill="1" applyBorder="1" applyAlignment="1"/>
    <xf numFmtId="0" fontId="2" fillId="5" borderId="2" xfId="0" applyFont="1" applyFill="1" applyBorder="1" applyAlignment="1"/>
    <xf numFmtId="3" fontId="2" fillId="5" borderId="2" xfId="0" applyNumberFormat="1" applyFont="1" applyFill="1" applyBorder="1" applyAlignment="1"/>
    <xf numFmtId="49" fontId="6" fillId="4" borderId="2" xfId="0" applyNumberFormat="1" applyFont="1" applyFill="1" applyBorder="1" applyAlignment="1"/>
    <xf numFmtId="0" fontId="6" fillId="4" borderId="2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/>
    <xf numFmtId="0" fontId="8" fillId="4" borderId="2" xfId="0" applyFont="1" applyFill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/>
    <xf numFmtId="0" fontId="2" fillId="12" borderId="2" xfId="0" applyFont="1" applyFill="1" applyBorder="1" applyAlignment="1"/>
    <xf numFmtId="3" fontId="2" fillId="12" borderId="2" xfId="0" applyNumberFormat="1" applyFont="1" applyFill="1" applyBorder="1" applyAlignment="1"/>
    <xf numFmtId="0" fontId="11" fillId="9" borderId="2" xfId="0" applyFont="1" applyFill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0" fontId="0" fillId="6" borderId="2" xfId="0" applyFill="1" applyBorder="1"/>
    <xf numFmtId="3" fontId="2" fillId="7" borderId="2" xfId="0" applyNumberFormat="1" applyFont="1" applyFill="1" applyBorder="1" applyAlignment="1"/>
    <xf numFmtId="49" fontId="10" fillId="9" borderId="2" xfId="0" applyNumberFormat="1" applyFont="1" applyFill="1" applyBorder="1" applyAlignment="1"/>
    <xf numFmtId="0" fontId="11" fillId="9" borderId="2" xfId="0" applyFont="1" applyFill="1" applyBorder="1" applyAlignment="1">
      <alignment horizontal="center"/>
    </xf>
    <xf numFmtId="0" fontId="16" fillId="0" borderId="2" xfId="0" applyFont="1" applyBorder="1"/>
    <xf numFmtId="0" fontId="12" fillId="9" borderId="2" xfId="0" applyFont="1" applyFill="1" applyBorder="1" applyAlignment="1">
      <alignment horizontal="center"/>
    </xf>
    <xf numFmtId="3" fontId="3" fillId="6" borderId="2" xfId="0" applyNumberFormat="1" applyFont="1" applyFill="1" applyBorder="1" applyAlignment="1"/>
    <xf numFmtId="49" fontId="2" fillId="9" borderId="2" xfId="0" applyNumberFormat="1" applyFont="1" applyFill="1" applyBorder="1" applyAlignment="1"/>
    <xf numFmtId="0" fontId="11" fillId="9" borderId="2" xfId="0" applyFont="1" applyFill="1" applyBorder="1" applyAlignment="1"/>
    <xf numFmtId="3" fontId="16" fillId="9" borderId="2" xfId="0" applyNumberFormat="1" applyFont="1" applyFill="1" applyBorder="1"/>
    <xf numFmtId="0" fontId="16" fillId="9" borderId="2" xfId="0" applyFont="1" applyFill="1" applyBorder="1"/>
    <xf numFmtId="0" fontId="18" fillId="0" borderId="2" xfId="0" applyFont="1" applyBorder="1"/>
    <xf numFmtId="3" fontId="17" fillId="0" borderId="2" xfId="0" applyNumberFormat="1" applyFont="1" applyFill="1" applyBorder="1" applyAlignment="1"/>
    <xf numFmtId="3" fontId="18" fillId="0" borderId="2" xfId="0" applyNumberFormat="1" applyFont="1" applyBorder="1"/>
    <xf numFmtId="3" fontId="19" fillId="9" borderId="2" xfId="0" applyNumberFormat="1" applyFont="1" applyFill="1" applyBorder="1"/>
    <xf numFmtId="3" fontId="19" fillId="0" borderId="2" xfId="0" applyNumberFormat="1" applyFont="1" applyBorder="1"/>
    <xf numFmtId="3" fontId="2" fillId="0" borderId="2" xfId="2" applyNumberFormat="1" applyFont="1" applyFill="1" applyBorder="1" applyAlignment="1"/>
    <xf numFmtId="3" fontId="0" fillId="6" borderId="2" xfId="0" applyNumberFormat="1" applyFill="1" applyBorder="1"/>
    <xf numFmtId="3" fontId="16" fillId="6" borderId="2" xfId="0" applyNumberFormat="1" applyFont="1" applyFill="1" applyBorder="1"/>
    <xf numFmtId="3" fontId="0" fillId="11" borderId="2" xfId="0" applyNumberFormat="1" applyFill="1" applyBorder="1"/>
    <xf numFmtId="3" fontId="20" fillId="0" borderId="2" xfId="0" applyNumberFormat="1" applyFont="1" applyBorder="1"/>
    <xf numFmtId="3" fontId="9" fillId="0" borderId="2" xfId="0" applyNumberFormat="1" applyFont="1" applyBorder="1"/>
    <xf numFmtId="3" fontId="21" fillId="0" borderId="2" xfId="0" applyNumberFormat="1" applyFont="1" applyFill="1" applyBorder="1" applyAlignment="1"/>
    <xf numFmtId="3" fontId="22" fillId="0" borderId="2" xfId="0" applyNumberFormat="1" applyFont="1" applyBorder="1"/>
    <xf numFmtId="49" fontId="2" fillId="0" borderId="0" xfId="0" applyNumberFormat="1" applyFont="1" applyFill="1" applyBorder="1" applyAlignment="1">
      <alignment horizontal="center"/>
    </xf>
    <xf numFmtId="1" fontId="3" fillId="13" borderId="2" xfId="0" applyNumberFormat="1" applyFont="1" applyFill="1" applyBorder="1" applyAlignment="1">
      <alignment horizontal="center"/>
    </xf>
    <xf numFmtId="3" fontId="5" fillId="13" borderId="2" xfId="0" applyNumberFormat="1" applyFont="1" applyFill="1" applyBorder="1" applyAlignment="1"/>
    <xf numFmtId="3" fontId="6" fillId="13" borderId="2" xfId="0" applyNumberFormat="1" applyFont="1" applyFill="1" applyBorder="1" applyAlignment="1"/>
    <xf numFmtId="3" fontId="4" fillId="13" borderId="2" xfId="0" applyNumberFormat="1" applyFont="1" applyFill="1" applyBorder="1" applyAlignment="1"/>
    <xf numFmtId="3" fontId="4" fillId="13" borderId="2" xfId="2" applyNumberFormat="1" applyFont="1" applyFill="1" applyBorder="1" applyAlignment="1"/>
    <xf numFmtId="3" fontId="6" fillId="13" borderId="2" xfId="2" applyNumberFormat="1" applyFont="1" applyFill="1" applyBorder="1" applyAlignment="1"/>
    <xf numFmtId="3" fontId="18" fillId="6" borderId="2" xfId="0" applyNumberFormat="1" applyFont="1" applyFill="1" applyBorder="1"/>
    <xf numFmtId="3" fontId="5" fillId="6" borderId="2" xfId="0" applyNumberFormat="1" applyFont="1" applyFill="1" applyBorder="1" applyAlignment="1"/>
    <xf numFmtId="3" fontId="2" fillId="13" borderId="2" xfId="0" applyNumberFormat="1" applyFont="1" applyFill="1" applyBorder="1" applyAlignment="1"/>
    <xf numFmtId="3" fontId="21" fillId="13" borderId="2" xfId="0" applyNumberFormat="1" applyFont="1" applyFill="1" applyBorder="1" applyAlignment="1"/>
    <xf numFmtId="3" fontId="4" fillId="4" borderId="5" xfId="0" applyNumberFormat="1" applyFont="1" applyFill="1" applyBorder="1" applyAlignment="1"/>
    <xf numFmtId="3" fontId="16" fillId="0" borderId="2" xfId="0" applyNumberFormat="1" applyFont="1" applyBorder="1"/>
    <xf numFmtId="3" fontId="6" fillId="9" borderId="2" xfId="0" applyNumberFormat="1" applyFont="1" applyFill="1" applyBorder="1" applyAlignment="1"/>
    <xf numFmtId="0" fontId="4" fillId="0" borderId="3" xfId="0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3" xfId="0" applyFont="1" applyFill="1" applyBorder="1" applyAlignment="1">
      <alignment horizontal="right"/>
    </xf>
    <xf numFmtId="3" fontId="23" fillId="0" borderId="2" xfId="0" applyNumberFormat="1" applyFont="1" applyBorder="1"/>
    <xf numFmtId="1" fontId="21" fillId="14" borderId="2" xfId="0" applyNumberFormat="1" applyFont="1" applyFill="1" applyBorder="1" applyAlignment="1">
      <alignment horizontal="right"/>
    </xf>
    <xf numFmtId="0" fontId="21" fillId="14" borderId="2" xfId="0" applyFont="1" applyFill="1" applyBorder="1" applyAlignment="1"/>
    <xf numFmtId="3" fontId="2" fillId="14" borderId="2" xfId="0" applyNumberFormat="1" applyFont="1" applyFill="1" applyBorder="1" applyAlignment="1"/>
    <xf numFmtId="0" fontId="21" fillId="14" borderId="2" xfId="0" applyFont="1" applyFill="1" applyBorder="1" applyAlignment="1">
      <alignment horizontal="right"/>
    </xf>
    <xf numFmtId="3" fontId="21" fillId="14" borderId="2" xfId="0" applyNumberFormat="1" applyFont="1" applyFill="1" applyBorder="1" applyAlignment="1"/>
    <xf numFmtId="3" fontId="22" fillId="14" borderId="2" xfId="0" applyNumberFormat="1" applyFont="1" applyFill="1" applyBorder="1"/>
    <xf numFmtId="0" fontId="24" fillId="0" borderId="2" xfId="0" applyFont="1" applyBorder="1"/>
    <xf numFmtId="1" fontId="25" fillId="0" borderId="2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/>
    <xf numFmtId="3" fontId="0" fillId="15" borderId="2" xfId="0" applyNumberFormat="1" applyFill="1" applyBorder="1"/>
    <xf numFmtId="49" fontId="6" fillId="15" borderId="2" xfId="0" applyNumberFormat="1" applyFont="1" applyFill="1" applyBorder="1" applyAlignment="1"/>
    <xf numFmtId="0" fontId="6" fillId="15" borderId="2" xfId="0" applyFont="1" applyFill="1" applyBorder="1" applyAlignment="1"/>
    <xf numFmtId="49" fontId="5" fillId="15" borderId="2" xfId="0" applyNumberFormat="1" applyFont="1" applyFill="1" applyBorder="1" applyAlignment="1">
      <alignment horizontal="left"/>
    </xf>
    <xf numFmtId="3" fontId="5" fillId="15" borderId="2" xfId="0" applyNumberFormat="1" applyFont="1" applyFill="1" applyBorder="1" applyAlignment="1"/>
    <xf numFmtId="49" fontId="6" fillId="16" borderId="2" xfId="0" applyNumberFormat="1" applyFont="1" applyFill="1" applyBorder="1" applyAlignment="1"/>
    <xf numFmtId="0" fontId="6" fillId="16" borderId="2" xfId="0" applyFont="1" applyFill="1" applyBorder="1" applyAlignment="1"/>
    <xf numFmtId="3" fontId="0" fillId="16" borderId="2" xfId="0" applyNumberFormat="1" applyFill="1" applyBorder="1"/>
    <xf numFmtId="49" fontId="6" fillId="17" borderId="2" xfId="0" applyNumberFormat="1" applyFont="1" applyFill="1" applyBorder="1" applyAlignment="1"/>
    <xf numFmtId="0" fontId="6" fillId="17" borderId="2" xfId="0" applyFont="1" applyFill="1" applyBorder="1" applyAlignment="1"/>
    <xf numFmtId="0" fontId="21" fillId="17" borderId="2" xfId="0" applyFont="1" applyFill="1" applyBorder="1" applyAlignment="1"/>
    <xf numFmtId="49" fontId="21" fillId="17" borderId="2" xfId="0" applyNumberFormat="1" applyFont="1" applyFill="1" applyBorder="1" applyAlignment="1">
      <alignment horizontal="left"/>
    </xf>
    <xf numFmtId="3" fontId="21" fillId="17" borderId="2" xfId="0" applyNumberFormat="1" applyFont="1" applyFill="1" applyBorder="1" applyAlignment="1"/>
    <xf numFmtId="3" fontId="22" fillId="17" borderId="2" xfId="0" applyNumberFormat="1" applyFont="1" applyFill="1" applyBorder="1"/>
    <xf numFmtId="0" fontId="7" fillId="16" borderId="2" xfId="0" applyFont="1" applyFill="1" applyBorder="1" applyAlignment="1">
      <alignment horizontal="left"/>
    </xf>
    <xf numFmtId="3" fontId="6" fillId="16" borderId="2" xfId="0" applyNumberFormat="1" applyFont="1" applyFill="1" applyBorder="1" applyAlignment="1"/>
    <xf numFmtId="3" fontId="11" fillId="6" borderId="2" xfId="0" applyNumberFormat="1" applyFont="1" applyFill="1" applyBorder="1" applyAlignment="1"/>
    <xf numFmtId="3" fontId="10" fillId="0" borderId="2" xfId="0" applyNumberFormat="1" applyFont="1" applyFill="1" applyBorder="1" applyAlignment="1"/>
    <xf numFmtId="3" fontId="26" fillId="13" borderId="2" xfId="0" applyNumberFormat="1" applyFont="1" applyFill="1" applyBorder="1" applyAlignment="1"/>
    <xf numFmtId="0" fontId="7" fillId="6" borderId="2" xfId="0" applyFont="1" applyFill="1" applyBorder="1" applyAlignment="1">
      <alignment horizontal="left"/>
    </xf>
    <xf numFmtId="3" fontId="9" fillId="6" borderId="2" xfId="0" applyNumberFormat="1" applyFont="1" applyFill="1" applyBorder="1"/>
    <xf numFmtId="0" fontId="4" fillId="6" borderId="2" xfId="0" applyFont="1" applyFill="1" applyBorder="1" applyAlignment="1">
      <alignment horizontal="center"/>
    </xf>
    <xf numFmtId="3" fontId="0" fillId="0" borderId="0" xfId="0" applyNumberFormat="1"/>
    <xf numFmtId="0" fontId="19" fillId="0" borderId="2" xfId="0" applyFont="1" applyBorder="1"/>
    <xf numFmtId="0" fontId="0" fillId="0" borderId="1" xfId="0" applyBorder="1"/>
    <xf numFmtId="0" fontId="0" fillId="0" borderId="0" xfId="0" applyBorder="1"/>
    <xf numFmtId="0" fontId="16" fillId="0" borderId="0" xfId="0" applyFont="1" applyBorder="1"/>
    <xf numFmtId="0" fontId="9" fillId="0" borderId="0" xfId="0" applyFont="1" applyBorder="1"/>
    <xf numFmtId="0" fontId="0" fillId="0" borderId="6" xfId="0" applyBorder="1"/>
    <xf numFmtId="0" fontId="0" fillId="2" borderId="2" xfId="0" applyFill="1" applyBorder="1"/>
    <xf numFmtId="0" fontId="0" fillId="0" borderId="2" xfId="0" applyFill="1" applyBorder="1"/>
    <xf numFmtId="0" fontId="16" fillId="0" borderId="2" xfId="0" applyFont="1" applyFill="1" applyBorder="1"/>
    <xf numFmtId="0" fontId="9" fillId="0" borderId="2" xfId="0" applyFont="1" applyFill="1" applyBorder="1"/>
    <xf numFmtId="0" fontId="22" fillId="8" borderId="2" xfId="0" applyFont="1" applyFill="1" applyBorder="1"/>
    <xf numFmtId="3" fontId="22" fillId="8" borderId="2" xfId="0" applyNumberFormat="1" applyFont="1" applyFill="1" applyBorder="1"/>
    <xf numFmtId="0" fontId="9" fillId="8" borderId="2" xfId="0" applyFont="1" applyFill="1" applyBorder="1"/>
    <xf numFmtId="3" fontId="9" fillId="8" borderId="2" xfId="0" applyNumberFormat="1" applyFont="1" applyFill="1" applyBorder="1"/>
    <xf numFmtId="3" fontId="0" fillId="18" borderId="2" xfId="0" applyNumberFormat="1" applyFill="1" applyBorder="1"/>
    <xf numFmtId="3" fontId="0" fillId="2" borderId="2" xfId="0" applyNumberFormat="1" applyFill="1" applyBorder="1"/>
    <xf numFmtId="3" fontId="0" fillId="13" borderId="2" xfId="0" applyNumberFormat="1" applyFill="1" applyBorder="1"/>
    <xf numFmtId="0" fontId="0" fillId="8" borderId="2" xfId="0" applyFill="1" applyBorder="1"/>
    <xf numFmtId="3" fontId="0" fillId="8" borderId="2" xfId="0" applyNumberFormat="1" applyFill="1" applyBorder="1"/>
    <xf numFmtId="3" fontId="0" fillId="19" borderId="2" xfId="0" applyNumberFormat="1" applyFill="1" applyBorder="1"/>
    <xf numFmtId="3" fontId="16" fillId="2" borderId="2" xfId="0" applyNumberFormat="1" applyFont="1" applyFill="1" applyBorder="1"/>
    <xf numFmtId="3" fontId="16" fillId="13" borderId="2" xfId="0" applyNumberFormat="1" applyFont="1" applyFill="1" applyBorder="1"/>
    <xf numFmtId="0" fontId="9" fillId="0" borderId="2" xfId="0" applyFont="1" applyBorder="1"/>
    <xf numFmtId="0" fontId="0" fillId="13" borderId="2" xfId="0" applyFill="1" applyBorder="1"/>
    <xf numFmtId="0" fontId="16" fillId="6" borderId="2" xfId="0" applyFont="1" applyFill="1" applyBorder="1"/>
    <xf numFmtId="3" fontId="0" fillId="20" borderId="2" xfId="0" applyNumberFormat="1" applyFill="1" applyBorder="1"/>
    <xf numFmtId="0" fontId="22" fillId="6" borderId="0" xfId="0" applyFont="1" applyFill="1" applyBorder="1"/>
    <xf numFmtId="3" fontId="20" fillId="6" borderId="0" xfId="0" applyNumberFormat="1" applyFont="1" applyFill="1" applyBorder="1"/>
    <xf numFmtId="3" fontId="22" fillId="6" borderId="0" xfId="0" applyNumberFormat="1" applyFont="1" applyFill="1" applyBorder="1"/>
    <xf numFmtId="0" fontId="16" fillId="6" borderId="0" xfId="0" applyFont="1" applyFill="1" applyBorder="1"/>
    <xf numFmtId="3" fontId="9" fillId="6" borderId="0" xfId="0" applyNumberFormat="1" applyFont="1" applyFill="1" applyBorder="1"/>
    <xf numFmtId="3" fontId="16" fillId="6" borderId="0" xfId="0" applyNumberFormat="1" applyFont="1" applyFill="1" applyBorder="1"/>
    <xf numFmtId="3" fontId="0" fillId="6" borderId="0" xfId="0" applyNumberFormat="1" applyFill="1" applyBorder="1"/>
    <xf numFmtId="0" fontId="9" fillId="6" borderId="0" xfId="0" applyFont="1" applyFill="1" applyBorder="1"/>
    <xf numFmtId="0" fontId="0" fillId="6" borderId="0" xfId="0" applyFill="1" applyBorder="1"/>
    <xf numFmtId="3" fontId="16" fillId="0" borderId="0" xfId="0" applyNumberFormat="1" applyFont="1" applyBorder="1"/>
    <xf numFmtId="3" fontId="0" fillId="0" borderId="0" xfId="0" applyNumberFormat="1" applyBorder="1"/>
    <xf numFmtId="3" fontId="0" fillId="2" borderId="0" xfId="0" applyNumberFormat="1" applyFill="1" applyBorder="1"/>
    <xf numFmtId="0" fontId="9" fillId="0" borderId="0" xfId="0" applyFont="1"/>
    <xf numFmtId="49" fontId="27" fillId="9" borderId="2" xfId="0" applyNumberFormat="1" applyFont="1" applyFill="1" applyBorder="1" applyAlignment="1"/>
    <xf numFmtId="0" fontId="28" fillId="9" borderId="2" xfId="0" applyFont="1" applyFill="1" applyBorder="1" applyAlignment="1"/>
    <xf numFmtId="0" fontId="28" fillId="9" borderId="2" xfId="0" applyFont="1" applyFill="1" applyBorder="1" applyAlignment="1">
      <alignment horizontal="center"/>
    </xf>
    <xf numFmtId="3" fontId="28" fillId="9" borderId="2" xfId="0" applyNumberFormat="1" applyFont="1" applyFill="1" applyBorder="1" applyAlignment="1"/>
    <xf numFmtId="165" fontId="0" fillId="0" borderId="2" xfId="0" applyNumberFormat="1" applyBorder="1"/>
    <xf numFmtId="165" fontId="0" fillId="6" borderId="2" xfId="0" applyNumberFormat="1" applyFill="1" applyBorder="1"/>
    <xf numFmtId="0" fontId="6" fillId="0" borderId="7" xfId="0" applyFont="1" applyFill="1" applyBorder="1" applyAlignment="1"/>
    <xf numFmtId="0" fontId="0" fillId="0" borderId="4" xfId="0" applyBorder="1"/>
    <xf numFmtId="3" fontId="16" fillId="7" borderId="2" xfId="0" applyNumberFormat="1" applyFont="1" applyFill="1" applyBorder="1"/>
    <xf numFmtId="3" fontId="29" fillId="0" borderId="2" xfId="0" applyNumberFormat="1" applyFont="1" applyBorder="1"/>
    <xf numFmtId="3" fontId="0" fillId="0" borderId="0" xfId="0" applyNumberFormat="1" applyFill="1" applyBorder="1"/>
    <xf numFmtId="3" fontId="21" fillId="21" borderId="2" xfId="0" applyNumberFormat="1" applyFont="1" applyFill="1" applyBorder="1" applyAlignment="1"/>
    <xf numFmtId="3" fontId="0" fillId="21" borderId="2" xfId="0" applyNumberFormat="1" applyFill="1" applyBorder="1"/>
    <xf numFmtId="0" fontId="0" fillId="0" borderId="0" xfId="0"/>
    <xf numFmtId="3" fontId="4" fillId="0" borderId="2" xfId="0" applyNumberFormat="1" applyFont="1" applyFill="1" applyBorder="1" applyAlignment="1"/>
    <xf numFmtId="49" fontId="3" fillId="0" borderId="2" xfId="0" applyNumberFormat="1" applyFont="1" applyFill="1" applyBorder="1" applyAlignment="1"/>
    <xf numFmtId="3" fontId="6" fillId="0" borderId="2" xfId="0" applyNumberFormat="1" applyFont="1" applyFill="1" applyBorder="1" applyAlignment="1"/>
    <xf numFmtId="3" fontId="4" fillId="8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6" borderId="2" xfId="0" applyFont="1" applyFill="1" applyBorder="1" applyAlignment="1"/>
    <xf numFmtId="3" fontId="4" fillId="8" borderId="2" xfId="0" applyNumberFormat="1" applyFont="1" applyFill="1" applyBorder="1" applyAlignment="1"/>
    <xf numFmtId="3" fontId="4" fillId="6" borderId="2" xfId="0" applyNumberFormat="1" applyFont="1" applyFill="1" applyBorder="1" applyAlignment="1"/>
    <xf numFmtId="0" fontId="6" fillId="6" borderId="2" xfId="0" applyFont="1" applyFill="1" applyBorder="1" applyAlignment="1">
      <alignment horizontal="left"/>
    </xf>
    <xf numFmtId="3" fontId="6" fillId="6" borderId="2" xfId="0" applyNumberFormat="1" applyFont="1" applyFill="1" applyBorder="1" applyAlignment="1"/>
    <xf numFmtId="3" fontId="2" fillId="9" borderId="2" xfId="0" applyNumberFormat="1" applyFont="1" applyFill="1" applyBorder="1" applyAlignment="1"/>
    <xf numFmtId="3" fontId="2" fillId="6" borderId="2" xfId="0" applyNumberFormat="1" applyFont="1" applyFill="1" applyBorder="1" applyAlignment="1"/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3" fontId="2" fillId="5" borderId="2" xfId="0" applyNumberFormat="1" applyFont="1" applyFill="1" applyBorder="1" applyAlignment="1"/>
    <xf numFmtId="0" fontId="0" fillId="0" borderId="2" xfId="0" applyBorder="1"/>
    <xf numFmtId="3" fontId="0" fillId="0" borderId="2" xfId="0" applyNumberFormat="1" applyBorder="1"/>
    <xf numFmtId="3" fontId="2" fillId="7" borderId="2" xfId="0" applyNumberFormat="1" applyFont="1" applyFill="1" applyBorder="1" applyAlignment="1"/>
    <xf numFmtId="0" fontId="16" fillId="0" borderId="2" xfId="0" applyFont="1" applyBorder="1"/>
    <xf numFmtId="3" fontId="3" fillId="6" borderId="2" xfId="0" applyNumberFormat="1" applyFont="1" applyFill="1" applyBorder="1" applyAlignment="1"/>
    <xf numFmtId="3" fontId="16" fillId="9" borderId="2" xfId="0" applyNumberFormat="1" applyFont="1" applyFill="1" applyBorder="1"/>
    <xf numFmtId="3" fontId="17" fillId="0" borderId="2" xfId="0" applyNumberFormat="1" applyFont="1" applyFill="1" applyBorder="1" applyAlignment="1"/>
    <xf numFmtId="3" fontId="19" fillId="9" borderId="2" xfId="0" applyNumberFormat="1" applyFont="1" applyFill="1" applyBorder="1"/>
    <xf numFmtId="3" fontId="19" fillId="0" borderId="2" xfId="0" applyNumberFormat="1" applyFont="1" applyBorder="1"/>
    <xf numFmtId="3" fontId="0" fillId="6" borderId="2" xfId="0" applyNumberFormat="1" applyFill="1" applyBorder="1"/>
    <xf numFmtId="3" fontId="16" fillId="6" borderId="2" xfId="0" applyNumberFormat="1" applyFont="1" applyFill="1" applyBorder="1"/>
    <xf numFmtId="3" fontId="9" fillId="0" borderId="2" xfId="0" applyNumberFormat="1" applyFont="1" applyBorder="1"/>
    <xf numFmtId="3" fontId="6" fillId="13" borderId="2" xfId="0" applyNumberFormat="1" applyFont="1" applyFill="1" applyBorder="1" applyAlignment="1"/>
    <xf numFmtId="3" fontId="16" fillId="0" borderId="2" xfId="0" applyNumberFormat="1" applyFont="1" applyBorder="1"/>
    <xf numFmtId="3" fontId="26" fillId="0" borderId="2" xfId="0" applyNumberFormat="1" applyFont="1" applyFill="1" applyBorder="1" applyAlignment="1"/>
    <xf numFmtId="3" fontId="9" fillId="6" borderId="2" xfId="0" applyNumberFormat="1" applyFont="1" applyFill="1" applyBorder="1"/>
    <xf numFmtId="0" fontId="9" fillId="0" borderId="0" xfId="0" applyFont="1"/>
    <xf numFmtId="3" fontId="0" fillId="0" borderId="0" xfId="0" applyNumberFormat="1" applyFill="1" applyBorder="1"/>
    <xf numFmtId="3" fontId="2" fillId="0" borderId="2" xfId="0" applyNumberFormat="1" applyFont="1" applyBorder="1"/>
    <xf numFmtId="164" fontId="0" fillId="0" borderId="2" xfId="0" applyNumberFormat="1" applyBorder="1"/>
    <xf numFmtId="0" fontId="20" fillId="0" borderId="0" xfId="0" applyFont="1"/>
    <xf numFmtId="0" fontId="20" fillId="0" borderId="0" xfId="0" applyFont="1" applyBorder="1"/>
    <xf numFmtId="3" fontId="20" fillId="0" borderId="0" xfId="0" applyNumberFormat="1" applyFont="1" applyFill="1" applyBorder="1"/>
    <xf numFmtId="164" fontId="2" fillId="6" borderId="2" xfId="0" applyNumberFormat="1" applyFont="1" applyFill="1" applyBorder="1" applyAlignment="1"/>
    <xf numFmtId="166" fontId="0" fillId="0" borderId="2" xfId="0" applyNumberFormat="1" applyBorder="1" applyAlignment="1"/>
    <xf numFmtId="3" fontId="0" fillId="7" borderId="2" xfId="0" applyNumberFormat="1" applyFill="1" applyBorder="1"/>
    <xf numFmtId="4" fontId="0" fillId="0" borderId="0" xfId="0" applyNumberFormat="1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3" fontId="2" fillId="6" borderId="0" xfId="0" applyNumberFormat="1" applyFont="1" applyFill="1" applyBorder="1" applyAlignment="1"/>
    <xf numFmtId="3" fontId="30" fillId="6" borderId="2" xfId="0" applyNumberFormat="1" applyFont="1" applyFill="1" applyBorder="1"/>
    <xf numFmtId="3" fontId="20" fillId="0" borderId="8" xfId="0" applyNumberFormat="1" applyFont="1" applyFill="1" applyBorder="1"/>
    <xf numFmtId="3" fontId="0" fillId="0" borderId="8" xfId="0" applyNumberFormat="1" applyFill="1" applyBorder="1"/>
  </cellXfs>
  <cellStyles count="4">
    <cellStyle name="Normal" xfId="0" builtinId="0"/>
    <cellStyle name="Normal 2" xfId="1" xr:uid="{00000000-0005-0000-0000-000001000000}"/>
    <cellStyle name="Percent" xfId="2" builtinId="5"/>
    <cellStyle name="Protsent 2" xfId="3" xr:uid="{00000000-0005-0000-0000-000003000000}"/>
  </cellStyles>
  <dxfs count="0"/>
  <tableStyles count="0" defaultTableStyle="TableStyleMedium9" defaultPivotStyle="PivotStyleLight16"/>
  <colors>
    <mruColors>
      <color rgb="FFFFFF66"/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ia/Downloads/2015%20EEELARVE%20l&#245;plik%20(180320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LARVE 2015"/>
      <sheetName val="TULUD 2015"/>
    </sheetNames>
    <sheetDataSet>
      <sheetData sheetId="0"/>
      <sheetData sheetId="1">
        <row r="6">
          <cell r="T6">
            <v>1213896</v>
          </cell>
        </row>
        <row r="11">
          <cell r="S11">
            <v>6073</v>
          </cell>
        </row>
        <row r="12">
          <cell r="S12">
            <v>43837</v>
          </cell>
          <cell r="T12">
            <v>39207</v>
          </cell>
        </row>
        <row r="20">
          <cell r="S20">
            <v>44199</v>
          </cell>
          <cell r="T20">
            <v>44550</v>
          </cell>
        </row>
        <row r="26">
          <cell r="S26">
            <v>1506</v>
          </cell>
          <cell r="T26">
            <v>1500</v>
          </cell>
        </row>
        <row r="27">
          <cell r="S27">
            <v>41350</v>
          </cell>
          <cell r="T27">
            <v>4700</v>
          </cell>
        </row>
        <row r="30">
          <cell r="S30">
            <v>23503</v>
          </cell>
          <cell r="T30">
            <v>29940</v>
          </cell>
        </row>
        <row r="34">
          <cell r="S34">
            <v>6590</v>
          </cell>
          <cell r="T34">
            <v>6458</v>
          </cell>
        </row>
        <row r="37">
          <cell r="S37">
            <v>-15221</v>
          </cell>
          <cell r="T37">
            <v>1600</v>
          </cell>
        </row>
        <row r="40">
          <cell r="S40">
            <v>5137</v>
          </cell>
          <cell r="T40">
            <v>5700</v>
          </cell>
        </row>
        <row r="43">
          <cell r="S43">
            <v>9232</v>
          </cell>
          <cell r="T43">
            <v>10850</v>
          </cell>
        </row>
        <row r="48">
          <cell r="S48">
            <v>431</v>
          </cell>
          <cell r="T48">
            <v>400</v>
          </cell>
        </row>
        <row r="50">
          <cell r="S50">
            <v>686</v>
          </cell>
          <cell r="T50">
            <v>400</v>
          </cell>
        </row>
        <row r="53">
          <cell r="S53">
            <v>59285</v>
          </cell>
          <cell r="T53">
            <v>51437</v>
          </cell>
        </row>
        <row r="66">
          <cell r="S66">
            <v>66444</v>
          </cell>
          <cell r="T66">
            <v>21653</v>
          </cell>
        </row>
        <row r="67">
          <cell r="S67">
            <v>11656</v>
          </cell>
          <cell r="T67">
            <v>5839</v>
          </cell>
        </row>
        <row r="68">
          <cell r="S68">
            <v>7321</v>
          </cell>
          <cell r="T68">
            <v>7333</v>
          </cell>
        </row>
        <row r="69">
          <cell r="S69">
            <v>228890</v>
          </cell>
          <cell r="T69">
            <v>233998</v>
          </cell>
        </row>
        <row r="70">
          <cell r="S70">
            <v>996</v>
          </cell>
          <cell r="T70">
            <v>796</v>
          </cell>
        </row>
        <row r="71">
          <cell r="S71">
            <v>12878</v>
          </cell>
          <cell r="T71">
            <v>12285</v>
          </cell>
        </row>
        <row r="72">
          <cell r="S72">
            <v>71</v>
          </cell>
          <cell r="T72">
            <v>56</v>
          </cell>
        </row>
        <row r="74">
          <cell r="T74">
            <v>0</v>
          </cell>
        </row>
        <row r="79">
          <cell r="S79">
            <v>0</v>
          </cell>
        </row>
        <row r="80">
          <cell r="S80">
            <v>1458</v>
          </cell>
          <cell r="T80">
            <v>850</v>
          </cell>
        </row>
        <row r="81">
          <cell r="S81">
            <v>889</v>
          </cell>
        </row>
        <row r="82">
          <cell r="S82">
            <v>624</v>
          </cell>
          <cell r="T82">
            <v>850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0"/>
  <sheetViews>
    <sheetView tabSelected="1" zoomScale="86" zoomScaleNormal="86" workbookViewId="0">
      <pane xSplit="4" ySplit="4" topLeftCell="G5" activePane="bottomRight" state="frozen"/>
      <selection pane="topRight" activeCell="E1" sqref="E1"/>
      <selection pane="bottomLeft" activeCell="A4" sqref="A4"/>
      <selection pane="bottomRight" activeCell="P470" sqref="P470"/>
    </sheetView>
  </sheetViews>
  <sheetFormatPr defaultRowHeight="13.2" outlineLevelRow="2" x14ac:dyDescent="0.25"/>
  <cols>
    <col min="1" max="1" width="6.5546875" customWidth="1"/>
    <col min="2" max="2" width="7" customWidth="1"/>
    <col min="3" max="3" width="6.5546875" customWidth="1"/>
    <col min="4" max="4" width="38" customWidth="1"/>
    <col min="5" max="5" width="0.33203125" hidden="1" customWidth="1"/>
    <col min="6" max="6" width="10.109375" hidden="1" customWidth="1"/>
    <col min="7" max="7" width="0.109375" customWidth="1"/>
    <col min="8" max="8" width="16.44140625" hidden="1" customWidth="1"/>
    <col min="9" max="9" width="11.88671875" customWidth="1"/>
    <col min="10" max="10" width="10.88671875" style="174" customWidth="1"/>
    <col min="11" max="11" width="12.33203125" style="174" customWidth="1"/>
    <col min="12" max="12" width="12.5546875" style="174" customWidth="1"/>
    <col min="13" max="13" width="11.88671875" style="174" customWidth="1"/>
    <col min="14" max="14" width="11.33203125" bestFit="1" customWidth="1"/>
    <col min="15" max="15" width="13.44140625" bestFit="1" customWidth="1"/>
  </cols>
  <sheetData>
    <row r="1" spans="1:14" x14ac:dyDescent="0.25">
      <c r="E1" s="5"/>
      <c r="F1" s="5"/>
      <c r="G1" s="4"/>
      <c r="H1" s="5"/>
    </row>
    <row r="2" spans="1:14" ht="15.6" x14ac:dyDescent="0.3">
      <c r="A2" s="6" t="s">
        <v>425</v>
      </c>
      <c r="B2" s="7"/>
      <c r="C2" s="7"/>
      <c r="D2" s="7"/>
      <c r="E2" s="7"/>
      <c r="F2" s="7"/>
      <c r="G2" s="176"/>
      <c r="H2" s="7"/>
      <c r="I2" s="176"/>
    </row>
    <row r="3" spans="1:14" ht="15.6" x14ac:dyDescent="0.3">
      <c r="A3" s="6"/>
      <c r="B3" s="7"/>
      <c r="C3" s="7"/>
      <c r="D3" s="7"/>
      <c r="E3" s="7"/>
      <c r="F3" s="125"/>
      <c r="H3" s="125"/>
    </row>
    <row r="4" spans="1:14" ht="15.6" x14ac:dyDescent="0.3">
      <c r="A4" s="9"/>
      <c r="B4" s="10" t="s">
        <v>68</v>
      </c>
      <c r="C4" s="10"/>
      <c r="D4" s="11" t="s">
        <v>69</v>
      </c>
      <c r="E4" s="150" t="s">
        <v>280</v>
      </c>
      <c r="F4" s="126" t="s">
        <v>280</v>
      </c>
      <c r="G4" s="149" t="s">
        <v>289</v>
      </c>
      <c r="H4" s="126" t="s">
        <v>302</v>
      </c>
      <c r="I4" s="175" t="s">
        <v>390</v>
      </c>
      <c r="J4" s="100" t="s">
        <v>388</v>
      </c>
      <c r="K4" s="100" t="s">
        <v>389</v>
      </c>
      <c r="L4" s="100" t="s">
        <v>427</v>
      </c>
      <c r="M4" s="100" t="s">
        <v>426</v>
      </c>
    </row>
    <row r="5" spans="1:14" ht="15.6" x14ac:dyDescent="0.3">
      <c r="A5" s="9"/>
      <c r="B5" s="12"/>
      <c r="C5" s="13" t="s">
        <v>33</v>
      </c>
      <c r="D5" s="14"/>
      <c r="E5" s="15">
        <f>SUM(E6+E10+E23+E37)</f>
        <v>1614337</v>
      </c>
      <c r="F5" s="15">
        <f>SUM(F6+F10+F23+F37)</f>
        <v>1608099</v>
      </c>
      <c r="G5" s="15">
        <f>SUM(G6+G10+G23+G37)</f>
        <v>1575923</v>
      </c>
      <c r="H5" s="15">
        <f>SUM(H6+H10+H23+H37)</f>
        <v>1739710.39</v>
      </c>
      <c r="I5" s="15">
        <f>SUM(I6+I10+I23+I37)</f>
        <v>1706942</v>
      </c>
      <c r="J5" s="15">
        <f t="shared" ref="J5" si="0">SUM(J6+J10+J23+J38)</f>
        <v>1707600</v>
      </c>
      <c r="K5" s="15">
        <f>SUM(K6+K10+K23+K37)</f>
        <v>1784452</v>
      </c>
      <c r="L5" s="15">
        <f t="shared" ref="L5:M5" si="1">SUM(L6+L10+L23+L37)</f>
        <v>0</v>
      </c>
      <c r="M5" s="15">
        <f t="shared" si="1"/>
        <v>1909114</v>
      </c>
      <c r="N5" s="276">
        <f>(M5-K5)/K5</f>
        <v>6.9860102709403224E-2</v>
      </c>
    </row>
    <row r="6" spans="1:14" ht="15.6" x14ac:dyDescent="0.3">
      <c r="A6" s="9"/>
      <c r="B6" s="16" t="s">
        <v>70</v>
      </c>
      <c r="C6" s="16"/>
      <c r="D6" s="17" t="s">
        <v>0</v>
      </c>
      <c r="E6" s="18">
        <f t="shared" ref="E6:M6" si="2">SUM(E7:E9)</f>
        <v>930667</v>
      </c>
      <c r="F6" s="18">
        <f t="shared" si="2"/>
        <v>930667</v>
      </c>
      <c r="G6" s="18">
        <f>SUM(G7:G9)</f>
        <v>940305</v>
      </c>
      <c r="H6" s="18">
        <f t="shared" si="2"/>
        <v>1054523.8</v>
      </c>
      <c r="I6" s="18">
        <f t="shared" si="2"/>
        <v>1134339</v>
      </c>
      <c r="J6" s="18">
        <f t="shared" si="2"/>
        <v>1149765</v>
      </c>
      <c r="K6" s="18">
        <f>'[1]TULUD 2015'!T6</f>
        <v>1213896</v>
      </c>
      <c r="L6" s="18">
        <f t="shared" si="2"/>
        <v>0</v>
      </c>
      <c r="M6" s="18">
        <f t="shared" si="2"/>
        <v>1336300</v>
      </c>
      <c r="N6" s="274"/>
    </row>
    <row r="7" spans="1:14" ht="15.6" x14ac:dyDescent="0.3">
      <c r="A7" s="9"/>
      <c r="B7" s="19"/>
      <c r="C7" s="19"/>
      <c r="D7" s="20" t="s">
        <v>71</v>
      </c>
      <c r="E7" s="21">
        <v>858195</v>
      </c>
      <c r="F7" s="128">
        <v>858195</v>
      </c>
      <c r="G7" s="100">
        <v>873310</v>
      </c>
      <c r="H7" s="128">
        <v>983930</v>
      </c>
      <c r="I7" s="100">
        <v>1058339</v>
      </c>
      <c r="J7" s="100">
        <v>1073298</v>
      </c>
      <c r="K7" s="100">
        <v>1137696</v>
      </c>
      <c r="L7" s="100">
        <v>0</v>
      </c>
      <c r="M7" s="100">
        <v>1260000</v>
      </c>
      <c r="N7" s="274"/>
    </row>
    <row r="8" spans="1:14" ht="15.6" x14ac:dyDescent="0.3">
      <c r="A8" s="9"/>
      <c r="B8" s="22"/>
      <c r="C8" s="22"/>
      <c r="D8" s="20" t="s">
        <v>72</v>
      </c>
      <c r="E8" s="21">
        <v>70826</v>
      </c>
      <c r="F8" s="128">
        <v>70826</v>
      </c>
      <c r="G8" s="100">
        <v>65000</v>
      </c>
      <c r="H8" s="128">
        <v>69770</v>
      </c>
      <c r="I8" s="100">
        <v>74000</v>
      </c>
      <c r="J8" s="100">
        <v>74568</v>
      </c>
      <c r="K8" s="100">
        <v>74300</v>
      </c>
      <c r="L8" s="100"/>
      <c r="M8" s="249">
        <f>'TULUD 2016'!V8</f>
        <v>74300</v>
      </c>
      <c r="N8" s="274"/>
    </row>
    <row r="9" spans="1:14" ht="15.6" x14ac:dyDescent="0.3">
      <c r="A9" s="9"/>
      <c r="B9" s="22"/>
      <c r="C9" s="22"/>
      <c r="D9" s="20" t="s">
        <v>73</v>
      </c>
      <c r="E9" s="21">
        <v>1646</v>
      </c>
      <c r="F9" s="128">
        <v>1646</v>
      </c>
      <c r="G9" s="100">
        <v>1995</v>
      </c>
      <c r="H9" s="128">
        <v>823.8</v>
      </c>
      <c r="I9" s="100">
        <v>2000</v>
      </c>
      <c r="J9" s="100">
        <v>1899</v>
      </c>
      <c r="K9" s="100">
        <v>1900</v>
      </c>
      <c r="L9" s="100"/>
      <c r="M9" s="249">
        <v>2000</v>
      </c>
      <c r="N9" s="274"/>
    </row>
    <row r="10" spans="1:14" ht="15.6" x14ac:dyDescent="0.3">
      <c r="A10" s="9"/>
      <c r="B10" s="23">
        <v>32</v>
      </c>
      <c r="C10" s="23"/>
      <c r="D10" s="24" t="s">
        <v>1</v>
      </c>
      <c r="E10" s="18">
        <f t="shared" ref="E10:F10" si="3">SUM(E11:E22)</f>
        <v>255120</v>
      </c>
      <c r="F10" s="18">
        <f t="shared" si="3"/>
        <v>248882</v>
      </c>
      <c r="G10" s="18">
        <f>SUM(G11:G22)</f>
        <v>267591</v>
      </c>
      <c r="H10" s="18">
        <v>308458.39</v>
      </c>
      <c r="I10" s="18">
        <f t="shared" ref="I10:J10" si="4">SUM(I11:I22)</f>
        <v>182616</v>
      </c>
      <c r="J10" s="18">
        <f t="shared" si="4"/>
        <v>167323</v>
      </c>
      <c r="K10" s="18">
        <f>SUM(K11:K22)</f>
        <v>151305</v>
      </c>
      <c r="L10" s="18">
        <f>SUM(L11:L22)</f>
        <v>0</v>
      </c>
      <c r="M10" s="18">
        <f>SUM(M11:M22)</f>
        <v>176165</v>
      </c>
      <c r="N10" s="274"/>
    </row>
    <row r="11" spans="1:14" ht="15.6" x14ac:dyDescent="0.3">
      <c r="A11" s="9"/>
      <c r="B11" s="25"/>
      <c r="C11" s="25"/>
      <c r="D11" s="20" t="s">
        <v>74</v>
      </c>
      <c r="E11" s="21">
        <v>6874</v>
      </c>
      <c r="F11" s="128">
        <v>6874</v>
      </c>
      <c r="G11" s="100">
        <v>8000</v>
      </c>
      <c r="H11" s="128">
        <v>6890.96</v>
      </c>
      <c r="I11" s="100">
        <v>7000</v>
      </c>
      <c r="J11" s="100">
        <f>'[1]TULUD 2015'!S11</f>
        <v>6073</v>
      </c>
      <c r="K11" s="100">
        <v>6000</v>
      </c>
      <c r="L11" s="100"/>
      <c r="M11" s="100">
        <f>'TULUD 2016'!V11</f>
        <v>7500</v>
      </c>
      <c r="N11" s="274"/>
    </row>
    <row r="12" spans="1:14" ht="15.6" x14ac:dyDescent="0.3">
      <c r="A12" s="9"/>
      <c r="B12" s="25"/>
      <c r="C12" s="25"/>
      <c r="D12" s="20" t="s">
        <v>75</v>
      </c>
      <c r="E12" s="21">
        <v>29401</v>
      </c>
      <c r="F12" s="128">
        <v>29401</v>
      </c>
      <c r="G12" s="100">
        <v>39504</v>
      </c>
      <c r="H12" s="128">
        <v>33496.559999999998</v>
      </c>
      <c r="I12" s="100">
        <v>34153</v>
      </c>
      <c r="J12" s="100">
        <f>'[1]TULUD 2015'!S12</f>
        <v>43837</v>
      </c>
      <c r="K12" s="100">
        <f>'[1]TULUD 2015'!T12</f>
        <v>39207</v>
      </c>
      <c r="L12" s="100"/>
      <c r="M12" s="100">
        <f>'TULUD 2016'!V12</f>
        <v>46053</v>
      </c>
      <c r="N12" s="274"/>
    </row>
    <row r="13" spans="1:14" ht="15.6" x14ac:dyDescent="0.3">
      <c r="A13" s="9"/>
      <c r="B13" s="25"/>
      <c r="C13" s="25"/>
      <c r="D13" s="20" t="s">
        <v>76</v>
      </c>
      <c r="E13" s="21">
        <v>43752</v>
      </c>
      <c r="F13" s="128">
        <v>43752</v>
      </c>
      <c r="G13" s="100">
        <v>41190</v>
      </c>
      <c r="H13" s="128">
        <v>41675</v>
      </c>
      <c r="I13" s="100">
        <v>45108</v>
      </c>
      <c r="J13" s="100">
        <f>'[1]TULUD 2015'!S20</f>
        <v>44199</v>
      </c>
      <c r="K13" s="100">
        <f>'[1]TULUD 2015'!T20</f>
        <v>44550</v>
      </c>
      <c r="L13" s="100"/>
      <c r="M13" s="100">
        <f>'TULUD 2016'!V20</f>
        <v>48100</v>
      </c>
      <c r="N13" s="274"/>
    </row>
    <row r="14" spans="1:14" ht="15.6" x14ac:dyDescent="0.3">
      <c r="A14" s="9"/>
      <c r="B14" s="25"/>
      <c r="C14" s="25"/>
      <c r="D14" s="20" t="s">
        <v>77</v>
      </c>
      <c r="E14" s="21">
        <v>1176</v>
      </c>
      <c r="F14" s="128">
        <v>1176</v>
      </c>
      <c r="G14" s="100">
        <v>1580</v>
      </c>
      <c r="H14" s="128">
        <v>1512.5</v>
      </c>
      <c r="I14" s="100">
        <v>1580</v>
      </c>
      <c r="J14" s="100">
        <f>'[1]TULUD 2015'!S26</f>
        <v>1506</v>
      </c>
      <c r="K14" s="100">
        <f>'[1]TULUD 2015'!T26</f>
        <v>1500</v>
      </c>
      <c r="L14" s="100"/>
      <c r="M14" s="100">
        <f>'TULUD 2016'!V26</f>
        <v>2200</v>
      </c>
      <c r="N14" s="274"/>
    </row>
    <row r="15" spans="1:14" ht="15.6" x14ac:dyDescent="0.3">
      <c r="A15" s="9"/>
      <c r="B15" s="25"/>
      <c r="C15" s="25"/>
      <c r="D15" s="20" t="s">
        <v>78</v>
      </c>
      <c r="E15" s="21">
        <v>135011</v>
      </c>
      <c r="F15" s="128">
        <v>135011</v>
      </c>
      <c r="G15" s="100">
        <v>136900</v>
      </c>
      <c r="H15" s="128">
        <v>138971.92000000001</v>
      </c>
      <c r="I15" s="100">
        <v>38135</v>
      </c>
      <c r="J15" s="100">
        <f>'[1]TULUD 2015'!S27</f>
        <v>41350</v>
      </c>
      <c r="K15" s="100">
        <f>'[1]TULUD 2015'!T27</f>
        <v>4700</v>
      </c>
      <c r="L15" s="100"/>
      <c r="M15" s="100">
        <f>'TULUD 2016'!V27</f>
        <v>6236</v>
      </c>
      <c r="N15" s="274"/>
    </row>
    <row r="16" spans="1:14" ht="15.6" x14ac:dyDescent="0.3">
      <c r="A16" s="9"/>
      <c r="B16" s="25"/>
      <c r="C16" s="25"/>
      <c r="D16" s="20" t="s">
        <v>79</v>
      </c>
      <c r="E16" s="21">
        <v>20236</v>
      </c>
      <c r="F16" s="128">
        <v>20236</v>
      </c>
      <c r="G16" s="100">
        <v>23633</v>
      </c>
      <c r="H16" s="128">
        <v>20963.61</v>
      </c>
      <c r="I16" s="100">
        <v>32850</v>
      </c>
      <c r="J16" s="100">
        <f>'[1]TULUD 2015'!S30</f>
        <v>23503</v>
      </c>
      <c r="K16" s="100">
        <f>'[1]TULUD 2015'!T30</f>
        <v>29940</v>
      </c>
      <c r="L16" s="100"/>
      <c r="M16" s="100">
        <f>'TULUD 2016'!V30</f>
        <v>33200</v>
      </c>
      <c r="N16" s="274"/>
    </row>
    <row r="17" spans="1:14" ht="15.6" x14ac:dyDescent="0.3">
      <c r="A17" s="9"/>
      <c r="B17" s="25"/>
      <c r="C17" s="25"/>
      <c r="D17" s="20" t="s">
        <v>418</v>
      </c>
      <c r="E17" s="21"/>
      <c r="F17" s="128"/>
      <c r="G17" s="100"/>
      <c r="H17" s="128"/>
      <c r="I17" s="100"/>
      <c r="J17" s="100">
        <f>'[1]TULUD 2015'!S34</f>
        <v>6590</v>
      </c>
      <c r="K17" s="100">
        <f>'[1]TULUD 2015'!T34</f>
        <v>6458</v>
      </c>
      <c r="L17" s="100"/>
      <c r="M17" s="100">
        <f>'TULUD 2016'!V34</f>
        <v>10256</v>
      </c>
      <c r="N17" s="274"/>
    </row>
    <row r="18" spans="1:14" ht="15.6" x14ac:dyDescent="0.3">
      <c r="A18" s="9"/>
      <c r="B18" s="25"/>
      <c r="C18" s="25"/>
      <c r="D18" s="20" t="s">
        <v>80</v>
      </c>
      <c r="E18" s="21">
        <v>1619</v>
      </c>
      <c r="F18" s="128">
        <v>-4619</v>
      </c>
      <c r="G18" s="100">
        <v>1600</v>
      </c>
      <c r="H18" s="128">
        <v>771.68</v>
      </c>
      <c r="I18" s="100">
        <v>4100</v>
      </c>
      <c r="J18" s="100">
        <f>'[1]TULUD 2015'!S37</f>
        <v>-15221</v>
      </c>
      <c r="K18" s="100">
        <f>'[1]TULUD 2015'!T37</f>
        <v>1600</v>
      </c>
      <c r="L18" s="100"/>
      <c r="M18" s="100">
        <f>'TULUD 2016'!V37</f>
        <v>4000</v>
      </c>
      <c r="N18" s="274"/>
    </row>
    <row r="19" spans="1:14" ht="15.6" x14ac:dyDescent="0.3">
      <c r="A19" s="9"/>
      <c r="B19" s="25"/>
      <c r="C19" s="25"/>
      <c r="D19" s="20" t="s">
        <v>81</v>
      </c>
      <c r="E19" s="21">
        <v>5234</v>
      </c>
      <c r="F19" s="128">
        <v>5234</v>
      </c>
      <c r="G19" s="100">
        <v>6900</v>
      </c>
      <c r="H19" s="128">
        <v>5937.27</v>
      </c>
      <c r="I19" s="100">
        <v>5800</v>
      </c>
      <c r="J19" s="100">
        <f>'[1]TULUD 2015'!S40</f>
        <v>5137</v>
      </c>
      <c r="K19" s="100">
        <f>'[1]TULUD 2015'!T40</f>
        <v>5700</v>
      </c>
      <c r="L19" s="100"/>
      <c r="M19" s="100">
        <f>'TULUD 2016'!V40</f>
        <v>5000</v>
      </c>
      <c r="N19" s="274"/>
    </row>
    <row r="20" spans="1:14" ht="15.6" x14ac:dyDescent="0.3">
      <c r="A20" s="9"/>
      <c r="B20" s="25"/>
      <c r="C20" s="25"/>
      <c r="D20" s="26" t="s">
        <v>82</v>
      </c>
      <c r="E20" s="21">
        <v>11726</v>
      </c>
      <c r="F20" s="128">
        <v>11726</v>
      </c>
      <c r="G20" s="100">
        <v>7844</v>
      </c>
      <c r="H20" s="128">
        <v>12327.7</v>
      </c>
      <c r="I20" s="100">
        <v>13660</v>
      </c>
      <c r="J20" s="100">
        <f>'[1]TULUD 2015'!S43</f>
        <v>9232</v>
      </c>
      <c r="K20" s="100">
        <f>'[1]TULUD 2015'!T43</f>
        <v>10850</v>
      </c>
      <c r="L20" s="100"/>
      <c r="M20" s="100">
        <f>'TULUD 2016'!V43</f>
        <v>13200</v>
      </c>
      <c r="N20" s="274"/>
    </row>
    <row r="21" spans="1:14" ht="15.6" x14ac:dyDescent="0.3">
      <c r="A21" s="9"/>
      <c r="B21" s="25"/>
      <c r="C21" s="25"/>
      <c r="D21" s="26" t="s">
        <v>83</v>
      </c>
      <c r="E21" s="21">
        <v>91</v>
      </c>
      <c r="F21" s="128">
        <v>91</v>
      </c>
      <c r="G21" s="21">
        <v>320</v>
      </c>
      <c r="H21" s="128">
        <v>152.4</v>
      </c>
      <c r="I21" s="100">
        <v>230</v>
      </c>
      <c r="J21" s="100">
        <f>'[1]TULUD 2015'!S48</f>
        <v>431</v>
      </c>
      <c r="K21" s="100">
        <f>'[1]TULUD 2015'!T48</f>
        <v>400</v>
      </c>
      <c r="L21" s="100"/>
      <c r="M21" s="100">
        <f>'TULUD 2016'!V48</f>
        <v>300</v>
      </c>
      <c r="N21" s="274"/>
    </row>
    <row r="22" spans="1:14" ht="15.6" x14ac:dyDescent="0.3">
      <c r="A22" s="9"/>
      <c r="B22" s="25"/>
      <c r="C22" s="25"/>
      <c r="D22" s="26" t="s">
        <v>419</v>
      </c>
      <c r="E22" s="21">
        <v>0</v>
      </c>
      <c r="F22" s="128">
        <v>0</v>
      </c>
      <c r="G22" s="21">
        <v>120</v>
      </c>
      <c r="H22" s="128">
        <f>SUM(H11:H21)</f>
        <v>262699.59999999998</v>
      </c>
      <c r="I22" s="100">
        <v>0</v>
      </c>
      <c r="J22" s="100">
        <f>'[1]TULUD 2015'!S50</f>
        <v>686</v>
      </c>
      <c r="K22" s="100">
        <f>'[1]TULUD 2015'!T50</f>
        <v>400</v>
      </c>
      <c r="L22" s="100"/>
      <c r="M22" s="100">
        <f>'TULUD 2016'!V50</f>
        <v>120</v>
      </c>
      <c r="N22" s="274"/>
    </row>
    <row r="23" spans="1:14" ht="15.6" x14ac:dyDescent="0.3">
      <c r="A23" s="9"/>
      <c r="B23" s="23">
        <v>35</v>
      </c>
      <c r="C23" s="23"/>
      <c r="D23" s="24" t="s">
        <v>2</v>
      </c>
      <c r="E23" s="18">
        <f t="shared" ref="E23:H23" si="5">SUM(E24:E25)</f>
        <v>425225</v>
      </c>
      <c r="F23" s="18">
        <f t="shared" si="5"/>
        <v>425225</v>
      </c>
      <c r="G23" s="18">
        <f>SUM(G24:G25)</f>
        <v>360965</v>
      </c>
      <c r="H23" s="18">
        <f t="shared" si="5"/>
        <v>373856</v>
      </c>
      <c r="I23" s="136">
        <f t="shared" ref="I23:M23" si="6">SUM(I24:I25)</f>
        <v>383432</v>
      </c>
      <c r="J23" s="136">
        <f t="shared" si="6"/>
        <v>390512</v>
      </c>
      <c r="K23" s="136">
        <f t="shared" si="6"/>
        <v>417551</v>
      </c>
      <c r="L23" s="136">
        <f t="shared" si="6"/>
        <v>0</v>
      </c>
      <c r="M23" s="136">
        <f t="shared" si="6"/>
        <v>394799</v>
      </c>
      <c r="N23" s="274"/>
    </row>
    <row r="24" spans="1:14" ht="16.2" x14ac:dyDescent="0.35">
      <c r="A24" s="9"/>
      <c r="B24" s="146" t="s">
        <v>84</v>
      </c>
      <c r="C24" s="146"/>
      <c r="D24" s="144" t="s">
        <v>3</v>
      </c>
      <c r="E24" s="147">
        <v>68770</v>
      </c>
      <c r="F24" s="147">
        <v>68770</v>
      </c>
      <c r="G24" s="148">
        <v>55345</v>
      </c>
      <c r="H24" s="147">
        <v>65588</v>
      </c>
      <c r="I24" s="148">
        <v>55176</v>
      </c>
      <c r="J24" s="100">
        <f>'[1]TULUD 2015'!S53</f>
        <v>59285</v>
      </c>
      <c r="K24" s="137">
        <f>'[1]TULUD 2015'!T53</f>
        <v>51437</v>
      </c>
      <c r="L24" s="100"/>
      <c r="M24" s="137">
        <f>'TULUD 2016'!V53</f>
        <v>50338</v>
      </c>
      <c r="N24" s="274"/>
    </row>
    <row r="25" spans="1:14" ht="16.2" x14ac:dyDescent="0.35">
      <c r="A25" s="9"/>
      <c r="B25" s="143" t="s">
        <v>85</v>
      </c>
      <c r="C25" s="143"/>
      <c r="D25" s="144" t="s">
        <v>86</v>
      </c>
      <c r="E25" s="145">
        <f t="shared" ref="E25:H25" si="7">SUM(E26:E27)</f>
        <v>356455</v>
      </c>
      <c r="F25" s="145">
        <f t="shared" si="7"/>
        <v>356455</v>
      </c>
      <c r="G25" s="145">
        <f t="shared" si="7"/>
        <v>305620</v>
      </c>
      <c r="H25" s="145">
        <f t="shared" si="7"/>
        <v>308268</v>
      </c>
      <c r="I25" s="145">
        <f t="shared" ref="I25:M25" si="8">SUM(I26:I27)</f>
        <v>328256</v>
      </c>
      <c r="J25" s="145">
        <f t="shared" si="8"/>
        <v>331227</v>
      </c>
      <c r="K25" s="145">
        <f t="shared" si="8"/>
        <v>366114</v>
      </c>
      <c r="L25" s="145">
        <f t="shared" si="8"/>
        <v>0</v>
      </c>
      <c r="M25" s="145">
        <f t="shared" si="8"/>
        <v>344461</v>
      </c>
      <c r="N25" s="274"/>
    </row>
    <row r="26" spans="1:14" ht="16.2" x14ac:dyDescent="0.35">
      <c r="A26" s="9"/>
      <c r="B26" s="27"/>
      <c r="C26" s="27"/>
      <c r="D26" s="20" t="s">
        <v>87</v>
      </c>
      <c r="E26" s="123">
        <v>121972</v>
      </c>
      <c r="F26" s="135">
        <v>121972</v>
      </c>
      <c r="G26" s="124">
        <v>91341</v>
      </c>
      <c r="H26" s="135">
        <v>91341</v>
      </c>
      <c r="I26" s="142">
        <v>66444</v>
      </c>
      <c r="J26" s="100">
        <f>'[1]TULUD 2015'!S66</f>
        <v>66444</v>
      </c>
      <c r="K26" s="100">
        <f>'[1]TULUD 2015'!T66</f>
        <v>21653</v>
      </c>
      <c r="L26" s="100"/>
      <c r="M26" s="100"/>
      <c r="N26" s="274"/>
    </row>
    <row r="27" spans="1:14" ht="16.2" x14ac:dyDescent="0.35">
      <c r="A27" s="9"/>
      <c r="B27" s="27"/>
      <c r="C27" s="27"/>
      <c r="D27" s="20" t="s">
        <v>88</v>
      </c>
      <c r="E27" s="123">
        <f>SUM(E28:E36)</f>
        <v>234483</v>
      </c>
      <c r="F27" s="123">
        <f>SUM(F28:F36)</f>
        <v>234483</v>
      </c>
      <c r="G27" s="123">
        <f>SUM(G28:G36)</f>
        <v>214279</v>
      </c>
      <c r="H27" s="135">
        <v>216927</v>
      </c>
      <c r="I27" s="225">
        <v>261812</v>
      </c>
      <c r="J27" s="226">
        <f>SUM(J28:J37)</f>
        <v>264783</v>
      </c>
      <c r="K27" s="226">
        <f>SUM(K28:K36)</f>
        <v>344461</v>
      </c>
      <c r="L27" s="226">
        <f t="shared" ref="L27:M27" si="9">SUM(L28:L36)</f>
        <v>0</v>
      </c>
      <c r="M27" s="226">
        <f t="shared" si="9"/>
        <v>344461</v>
      </c>
      <c r="N27" s="274"/>
    </row>
    <row r="28" spans="1:14" ht="15.6" x14ac:dyDescent="0.3">
      <c r="A28" s="9"/>
      <c r="B28" s="27"/>
      <c r="C28" s="27"/>
      <c r="D28" s="20" t="s">
        <v>89</v>
      </c>
      <c r="E28" s="28">
        <v>194750</v>
      </c>
      <c r="F28" s="127">
        <v>194750</v>
      </c>
      <c r="G28" s="121">
        <v>177950</v>
      </c>
      <c r="H28" s="127">
        <v>183489</v>
      </c>
      <c r="I28" s="121">
        <v>228890</v>
      </c>
      <c r="J28" s="100">
        <f>'[1]TULUD 2015'!S69</f>
        <v>228890</v>
      </c>
      <c r="K28" s="118">
        <f>'[1]TULUD 2015'!T69</f>
        <v>233998</v>
      </c>
      <c r="L28" s="100"/>
      <c r="M28" s="257">
        <f>'TULUD 2016'!V69</f>
        <v>233998</v>
      </c>
      <c r="N28" s="274"/>
    </row>
    <row r="29" spans="1:14" ht="15.6" x14ac:dyDescent="0.3">
      <c r="A29" s="9"/>
      <c r="B29" s="27"/>
      <c r="C29" s="27"/>
      <c r="D29" s="20" t="s">
        <v>90</v>
      </c>
      <c r="E29" s="28">
        <v>12831</v>
      </c>
      <c r="F29" s="127">
        <v>12831</v>
      </c>
      <c r="G29" s="121">
        <v>11739</v>
      </c>
      <c r="H29" s="127">
        <v>12230</v>
      </c>
      <c r="I29" s="121">
        <v>12878</v>
      </c>
      <c r="J29" s="100">
        <f>'[1]TULUD 2015'!S71</f>
        <v>12878</v>
      </c>
      <c r="K29" s="118">
        <f>'[1]TULUD 2015'!T71</f>
        <v>12285</v>
      </c>
      <c r="L29" s="100"/>
      <c r="M29" s="257">
        <f>'TULUD 2016'!V71</f>
        <v>12285</v>
      </c>
      <c r="N29" s="274"/>
    </row>
    <row r="30" spans="1:14" ht="15.6" x14ac:dyDescent="0.3">
      <c r="A30" s="9"/>
      <c r="B30" s="27"/>
      <c r="C30" s="27"/>
      <c r="D30" s="20" t="s">
        <v>91</v>
      </c>
      <c r="E30" s="28">
        <v>18156</v>
      </c>
      <c r="F30" s="127">
        <v>18156</v>
      </c>
      <c r="G30" s="121">
        <v>12923</v>
      </c>
      <c r="H30" s="127">
        <v>12923</v>
      </c>
      <c r="I30" s="121">
        <v>11656</v>
      </c>
      <c r="J30" s="100">
        <f>'[1]TULUD 2015'!S67</f>
        <v>11656</v>
      </c>
      <c r="K30" s="100">
        <f>'[1]TULUD 2015'!T67</f>
        <v>5839</v>
      </c>
      <c r="L30" s="100"/>
      <c r="M30" s="100">
        <f>'TULUD 2016'!V67</f>
        <v>5839</v>
      </c>
      <c r="N30" s="274"/>
    </row>
    <row r="31" spans="1:14" ht="15.6" x14ac:dyDescent="0.3">
      <c r="A31" s="9"/>
      <c r="B31" s="27"/>
      <c r="C31" s="27"/>
      <c r="D31" s="20" t="s">
        <v>92</v>
      </c>
      <c r="E31" s="28">
        <v>7421</v>
      </c>
      <c r="F31" s="127">
        <v>7421</v>
      </c>
      <c r="G31" s="121">
        <v>7381</v>
      </c>
      <c r="H31" s="127">
        <v>6715</v>
      </c>
      <c r="I31" s="121">
        <v>7321</v>
      </c>
      <c r="J31" s="100">
        <f>'[1]TULUD 2015'!S68</f>
        <v>7321</v>
      </c>
      <c r="K31" s="100">
        <f>'[1]TULUD 2015'!T68</f>
        <v>7333</v>
      </c>
      <c r="L31" s="100"/>
      <c r="M31" s="100">
        <f>'TULUD 2016'!V68</f>
        <v>7333</v>
      </c>
      <c r="N31" s="274"/>
    </row>
    <row r="32" spans="1:14" ht="15.6" x14ac:dyDescent="0.3">
      <c r="A32" s="9"/>
      <c r="B32" s="27"/>
      <c r="C32" s="27"/>
      <c r="D32" s="20" t="s">
        <v>290</v>
      </c>
      <c r="E32" s="28">
        <v>1261</v>
      </c>
      <c r="F32" s="127">
        <v>1325</v>
      </c>
      <c r="G32" s="121">
        <v>1331</v>
      </c>
      <c r="H32" s="127" t="s">
        <v>296</v>
      </c>
      <c r="I32" s="121">
        <v>996</v>
      </c>
      <c r="J32" s="100">
        <f>'[1]TULUD 2015'!S70</f>
        <v>996</v>
      </c>
      <c r="K32" s="100">
        <f>'[1]TULUD 2015'!T70</f>
        <v>796</v>
      </c>
      <c r="L32" s="100"/>
      <c r="M32" s="100">
        <f>'TULUD 2016'!V70</f>
        <v>796</v>
      </c>
      <c r="N32" s="274"/>
    </row>
    <row r="33" spans="1:14" ht="15.6" x14ac:dyDescent="0.3">
      <c r="A33" s="9"/>
      <c r="B33" s="27"/>
      <c r="C33" s="27"/>
      <c r="D33" s="20" t="s">
        <v>291</v>
      </c>
      <c r="E33" s="28">
        <v>64</v>
      </c>
      <c r="F33" s="127"/>
      <c r="G33" s="121">
        <v>39</v>
      </c>
      <c r="H33" s="127">
        <v>45</v>
      </c>
      <c r="I33" s="121">
        <v>71</v>
      </c>
      <c r="J33" s="100">
        <f>'[1]TULUD 2015'!S72</f>
        <v>71</v>
      </c>
      <c r="K33" s="100">
        <f>'[1]TULUD 2015'!T72</f>
        <v>56</v>
      </c>
      <c r="L33" s="100"/>
      <c r="M33" s="100">
        <f>'TULUD 2016'!V72</f>
        <v>56</v>
      </c>
      <c r="N33" s="274"/>
    </row>
    <row r="34" spans="1:14" ht="15.6" x14ac:dyDescent="0.3">
      <c r="A34" s="9"/>
      <c r="B34" s="27"/>
      <c r="C34" s="27"/>
      <c r="D34" s="20" t="s">
        <v>429</v>
      </c>
      <c r="E34" s="28"/>
      <c r="F34" s="127"/>
      <c r="G34" s="121"/>
      <c r="H34" s="127"/>
      <c r="I34" s="121">
        <v>0</v>
      </c>
      <c r="J34" s="100">
        <v>0</v>
      </c>
      <c r="K34" s="100">
        <v>84154</v>
      </c>
      <c r="L34" s="100"/>
      <c r="M34" s="100">
        <f>'TULUD 2016'!V73</f>
        <v>84154</v>
      </c>
      <c r="N34" s="274"/>
    </row>
    <row r="35" spans="1:14" ht="15.6" x14ac:dyDescent="0.3">
      <c r="A35" s="9"/>
      <c r="B35" s="27"/>
      <c r="C35" s="27"/>
      <c r="D35" s="20" t="s">
        <v>284</v>
      </c>
      <c r="E35" s="28"/>
      <c r="F35" s="127"/>
      <c r="G35" s="121">
        <v>1525</v>
      </c>
      <c r="H35" s="127">
        <v>1525</v>
      </c>
      <c r="I35" s="121">
        <v>0</v>
      </c>
      <c r="J35" s="100"/>
      <c r="K35" s="100">
        <f>'[1]TULUD 2015'!T74</f>
        <v>0</v>
      </c>
      <c r="L35" s="100"/>
      <c r="M35" s="100"/>
      <c r="N35" s="274"/>
    </row>
    <row r="36" spans="1:14" ht="15.6" x14ac:dyDescent="0.3">
      <c r="A36" s="9"/>
      <c r="B36" s="27"/>
      <c r="C36" s="27"/>
      <c r="D36" s="20" t="s">
        <v>282</v>
      </c>
      <c r="E36" s="28"/>
      <c r="F36" s="127"/>
      <c r="G36" s="121">
        <v>1391</v>
      </c>
      <c r="H36" s="127"/>
      <c r="I36" s="121">
        <v>0</v>
      </c>
      <c r="J36" s="100"/>
      <c r="K36" s="100">
        <v>0</v>
      </c>
      <c r="L36" s="100"/>
      <c r="M36" s="100"/>
      <c r="N36" s="274"/>
    </row>
    <row r="37" spans="1:14" ht="15.6" x14ac:dyDescent="0.3">
      <c r="A37" s="9"/>
      <c r="B37" s="23">
        <v>38</v>
      </c>
      <c r="C37" s="23"/>
      <c r="D37" s="24" t="s">
        <v>93</v>
      </c>
      <c r="E37" s="18">
        <f>SUM(E38:E40)</f>
        <v>3325</v>
      </c>
      <c r="F37" s="18">
        <f>SUM(F38:F40)</f>
        <v>3325</v>
      </c>
      <c r="G37" s="18">
        <f>SUM(G38:G41)</f>
        <v>7062</v>
      </c>
      <c r="H37" s="18">
        <f>SUM(H38:H41)</f>
        <v>2872.2</v>
      </c>
      <c r="I37" s="18">
        <f>SUM(I38:I41)</f>
        <v>6555</v>
      </c>
      <c r="J37" s="18">
        <f t="shared" ref="J37" si="10">SUM(J38:J41)</f>
        <v>2971</v>
      </c>
      <c r="K37" s="18">
        <f>SUM(K38:K41)</f>
        <v>1700</v>
      </c>
      <c r="L37" s="18">
        <f t="shared" ref="L37:M37" si="11">SUM(L38:L41)</f>
        <v>0</v>
      </c>
      <c r="M37" s="18">
        <f t="shared" si="11"/>
        <v>1850</v>
      </c>
      <c r="N37" s="274"/>
    </row>
    <row r="38" spans="1:14" ht="15.6" x14ac:dyDescent="0.3">
      <c r="A38" s="9"/>
      <c r="B38" s="22"/>
      <c r="C38" s="22">
        <v>3825</v>
      </c>
      <c r="D38" s="20" t="s">
        <v>94</v>
      </c>
      <c r="E38" s="151">
        <v>2129</v>
      </c>
      <c r="F38" s="170">
        <v>2129</v>
      </c>
      <c r="G38" s="114">
        <v>4885</v>
      </c>
      <c r="H38" s="170">
        <v>0</v>
      </c>
      <c r="I38" s="112">
        <v>5000</v>
      </c>
      <c r="J38" s="100">
        <f>'[1]TULUD 2015'!S79</f>
        <v>0</v>
      </c>
      <c r="K38" s="100">
        <v>0</v>
      </c>
      <c r="L38" s="100"/>
      <c r="M38" s="100"/>
      <c r="N38" s="274"/>
    </row>
    <row r="39" spans="1:14" ht="15.6" x14ac:dyDescent="0.3">
      <c r="A39" s="9"/>
      <c r="B39" s="22"/>
      <c r="C39" s="22">
        <v>3825</v>
      </c>
      <c r="D39" s="20" t="s">
        <v>95</v>
      </c>
      <c r="E39" s="151">
        <v>751</v>
      </c>
      <c r="F39" s="170">
        <v>751</v>
      </c>
      <c r="G39" s="151">
        <v>725</v>
      </c>
      <c r="H39" s="170">
        <v>781</v>
      </c>
      <c r="I39" s="112">
        <v>800</v>
      </c>
      <c r="J39" s="100">
        <f>'[1]TULUD 2015'!S80</f>
        <v>1458</v>
      </c>
      <c r="K39" s="100">
        <f>'[1]TULUD 2015'!T80</f>
        <v>850</v>
      </c>
      <c r="L39" s="100"/>
      <c r="M39" s="100">
        <f>'TULUD 2016'!V78</f>
        <v>1000</v>
      </c>
      <c r="N39" s="274"/>
    </row>
    <row r="40" spans="1:14" ht="15.6" x14ac:dyDescent="0.3">
      <c r="A40" s="9"/>
      <c r="B40" s="25"/>
      <c r="C40" s="84">
        <v>3882</v>
      </c>
      <c r="D40" s="20" t="s">
        <v>96</v>
      </c>
      <c r="E40" s="151">
        <v>445</v>
      </c>
      <c r="F40" s="170">
        <v>445</v>
      </c>
      <c r="G40" s="151">
        <v>445</v>
      </c>
      <c r="H40" s="170">
        <v>755</v>
      </c>
      <c r="I40" s="112">
        <v>755</v>
      </c>
      <c r="J40" s="100">
        <f>'[1]TULUD 2015'!S82</f>
        <v>624</v>
      </c>
      <c r="K40" s="100">
        <f>'[1]TULUD 2015'!T82</f>
        <v>850</v>
      </c>
      <c r="L40" s="100"/>
      <c r="M40" s="100">
        <f>'TULUD 2016'!V82</f>
        <v>850</v>
      </c>
      <c r="N40" s="274"/>
    </row>
    <row r="41" spans="1:14" ht="15.6" x14ac:dyDescent="0.3">
      <c r="A41" s="9"/>
      <c r="B41" s="139"/>
      <c r="C41" s="141">
        <v>3888</v>
      </c>
      <c r="D41" s="140" t="s">
        <v>303</v>
      </c>
      <c r="E41" s="151">
        <v>990</v>
      </c>
      <c r="F41" s="170"/>
      <c r="G41" s="151">
        <v>1007</v>
      </c>
      <c r="H41" s="170">
        <v>1336.2</v>
      </c>
      <c r="I41" s="114">
        <v>0</v>
      </c>
      <c r="J41" s="100">
        <f>'[1]TULUD 2015'!S81</f>
        <v>889</v>
      </c>
      <c r="K41" s="100">
        <v>0</v>
      </c>
      <c r="L41" s="100"/>
      <c r="M41" s="100"/>
      <c r="N41" s="274"/>
    </row>
    <row r="42" spans="1:14" ht="15.6" x14ac:dyDescent="0.3">
      <c r="A42" s="29"/>
      <c r="B42" s="12"/>
      <c r="C42" s="13" t="s">
        <v>34</v>
      </c>
      <c r="D42" s="14"/>
      <c r="E42" s="30">
        <f>SUM(E43+E87+E88+E103+E156+E176+E192+E198+E310+E391)</f>
        <v>1487051</v>
      </c>
      <c r="F42" s="30">
        <f>SUM(F43+F87+F88+F103+F156+F176+F192+F198+F310+F391)</f>
        <v>1451994.82</v>
      </c>
      <c r="G42" s="30">
        <f>SUM(G43+G87+G88+G103+G156+G176+G192+G198+G310+G391)</f>
        <v>1544454</v>
      </c>
      <c r="H42" s="30">
        <f>SUM(H43+H87+H88+H103+H156+H176+H192+H198+H310+H391)</f>
        <v>1491652.5299999998</v>
      </c>
      <c r="I42" s="30">
        <f>SUM(I43+I87+I88+I103+I156+I176+I192+I198+I310+I391)</f>
        <v>1616371</v>
      </c>
      <c r="J42" s="30">
        <f t="shared" ref="J42:K42" si="12">SUM(J43+J87+J88+J103+J156+J176+J192+J198+J310+J391)</f>
        <v>1552343</v>
      </c>
      <c r="K42" s="30">
        <f t="shared" si="12"/>
        <v>1638584</v>
      </c>
      <c r="L42" s="30">
        <f t="shared" ref="L42" si="13">SUM(L43+L87+L88+L103+L156+L176+L192+L198+L310+L391)</f>
        <v>0</v>
      </c>
      <c r="M42" s="30">
        <f t="shared" ref="M42" si="14">SUM(M43+M87+M88+M103+M156+M176+M192+M198+M310+M391)</f>
        <v>1746705</v>
      </c>
      <c r="N42" s="276">
        <f>(M42-K42)/K42</f>
        <v>6.5984410930413087E-2</v>
      </c>
    </row>
    <row r="43" spans="1:14" ht="15.6" x14ac:dyDescent="0.3">
      <c r="A43" s="31"/>
      <c r="B43" s="32" t="s">
        <v>4</v>
      </c>
      <c r="C43" s="32"/>
      <c r="D43" s="33" t="s">
        <v>97</v>
      </c>
      <c r="E43" s="34">
        <f>SUM(E44+E54+E72)</f>
        <v>208935</v>
      </c>
      <c r="F43" s="34">
        <f>SUM(F44+F54+F72)</f>
        <v>199108</v>
      </c>
      <c r="G43" s="34">
        <f>SUM(G44+G54+G72+G78)</f>
        <v>218734</v>
      </c>
      <c r="H43" s="34">
        <f>SUM(H44+H54+H72)</f>
        <v>205441.79</v>
      </c>
      <c r="I43" s="34">
        <f>SUM(I44+I54+I72+I78)</f>
        <v>235628</v>
      </c>
      <c r="J43" s="34">
        <f t="shared" ref="J43:M43" si="15">SUM(J44+J54+J72+J78)</f>
        <v>242997</v>
      </c>
      <c r="K43" s="231">
        <f t="shared" si="15"/>
        <v>261475</v>
      </c>
      <c r="L43" s="231">
        <f t="shared" si="15"/>
        <v>0</v>
      </c>
      <c r="M43" s="231">
        <f t="shared" si="15"/>
        <v>247692</v>
      </c>
    </row>
    <row r="44" spans="1:14" ht="15.6" x14ac:dyDescent="0.3">
      <c r="A44" s="35" t="s">
        <v>5</v>
      </c>
      <c r="B44" s="36"/>
      <c r="C44" s="36"/>
      <c r="D44" s="37" t="s">
        <v>98</v>
      </c>
      <c r="E44" s="38">
        <f t="shared" ref="E44:M44" si="16">SUM(E46+E50)</f>
        <v>9747</v>
      </c>
      <c r="F44" s="38">
        <f t="shared" si="16"/>
        <v>9708</v>
      </c>
      <c r="G44" s="38">
        <f>SUM(G46+G50)</f>
        <v>10897</v>
      </c>
      <c r="H44" s="38">
        <f>H46+H50</f>
        <v>9470.4599999999991</v>
      </c>
      <c r="I44" s="38">
        <f t="shared" si="16"/>
        <v>11117</v>
      </c>
      <c r="J44" s="38">
        <f t="shared" si="16"/>
        <v>13809</v>
      </c>
      <c r="K44" s="232">
        <f t="shared" si="16"/>
        <v>11534</v>
      </c>
      <c r="L44" s="232">
        <f t="shared" si="16"/>
        <v>0</v>
      </c>
      <c r="M44" s="232">
        <f t="shared" si="16"/>
        <v>10479</v>
      </c>
    </row>
    <row r="45" spans="1:14" ht="15.6" x14ac:dyDescent="0.3">
      <c r="A45" s="35"/>
      <c r="B45" s="36"/>
      <c r="C45" s="36"/>
      <c r="D45" s="37"/>
      <c r="E45" s="38"/>
      <c r="F45" s="38"/>
      <c r="G45" s="38"/>
      <c r="H45" s="38"/>
      <c r="I45" s="38"/>
      <c r="J45" s="100"/>
      <c r="K45" s="100"/>
      <c r="L45" s="100"/>
      <c r="M45" s="100"/>
    </row>
    <row r="46" spans="1:14" ht="15.6" x14ac:dyDescent="0.3">
      <c r="A46" s="9" t="s">
        <v>5</v>
      </c>
      <c r="B46" s="39">
        <v>50</v>
      </c>
      <c r="C46" s="39"/>
      <c r="D46" s="39" t="s">
        <v>99</v>
      </c>
      <c r="E46" s="8">
        <f t="shared" ref="E46:I46" si="17">SUM(E47:E49)</f>
        <v>9127</v>
      </c>
      <c r="F46" s="129">
        <f t="shared" si="17"/>
        <v>9156</v>
      </c>
      <c r="G46" s="8">
        <f>SUM(G47:G49)</f>
        <v>10297</v>
      </c>
      <c r="H46" s="129">
        <v>8596.9</v>
      </c>
      <c r="I46" s="8">
        <f t="shared" si="17"/>
        <v>10507</v>
      </c>
      <c r="J46" s="8">
        <v>10824</v>
      </c>
      <c r="K46" s="8">
        <f>SUM(K47:K49)</f>
        <v>10924</v>
      </c>
      <c r="L46" s="228">
        <f t="shared" ref="L46:M46" si="18">SUM(L47:L49)</f>
        <v>0</v>
      </c>
      <c r="M46" s="228">
        <f t="shared" si="18"/>
        <v>9869</v>
      </c>
    </row>
    <row r="47" spans="1:14" ht="15.6" outlineLevel="1" x14ac:dyDescent="0.3">
      <c r="A47" s="9"/>
      <c r="B47" s="39"/>
      <c r="C47" s="40">
        <v>5000</v>
      </c>
      <c r="D47" s="40" t="s">
        <v>100</v>
      </c>
      <c r="E47" s="21">
        <v>6446</v>
      </c>
      <c r="F47" s="128">
        <v>6521</v>
      </c>
      <c r="G47" s="100">
        <v>7276</v>
      </c>
      <c r="H47" s="128"/>
      <c r="I47" s="100">
        <v>7388</v>
      </c>
      <c r="J47" s="100">
        <v>7781</v>
      </c>
      <c r="K47" s="249">
        <v>7688</v>
      </c>
      <c r="L47" s="100"/>
      <c r="M47" s="100">
        <v>6923</v>
      </c>
    </row>
    <row r="48" spans="1:14" ht="15.6" outlineLevel="1" x14ac:dyDescent="0.3">
      <c r="A48" s="9"/>
      <c r="B48" s="39"/>
      <c r="C48" s="40">
        <v>5002</v>
      </c>
      <c r="D48" s="40" t="s">
        <v>101</v>
      </c>
      <c r="E48" s="21">
        <v>405</v>
      </c>
      <c r="F48" s="128">
        <v>243</v>
      </c>
      <c r="G48" s="99">
        <v>462</v>
      </c>
      <c r="H48" s="128"/>
      <c r="I48" s="99">
        <v>508</v>
      </c>
      <c r="J48" s="100">
        <v>433</v>
      </c>
      <c r="K48" s="249">
        <v>522</v>
      </c>
      <c r="L48" s="100"/>
      <c r="M48" s="100">
        <v>494</v>
      </c>
    </row>
    <row r="49" spans="1:13" ht="15.6" outlineLevel="1" x14ac:dyDescent="0.3">
      <c r="A49" s="9"/>
      <c r="B49" s="39"/>
      <c r="C49" s="40">
        <v>506</v>
      </c>
      <c r="D49" s="40" t="s">
        <v>102</v>
      </c>
      <c r="E49" s="21">
        <v>2276</v>
      </c>
      <c r="F49" s="128">
        <v>2392</v>
      </c>
      <c r="G49" s="100">
        <v>2559</v>
      </c>
      <c r="H49" s="128"/>
      <c r="I49" s="99">
        <v>2611</v>
      </c>
      <c r="J49" s="100">
        <v>2609</v>
      </c>
      <c r="K49" s="249">
        <v>2714</v>
      </c>
      <c r="L49" s="100"/>
      <c r="M49" s="100">
        <v>2452</v>
      </c>
    </row>
    <row r="50" spans="1:13" ht="15.6" x14ac:dyDescent="0.3">
      <c r="A50" s="9" t="s">
        <v>5</v>
      </c>
      <c r="B50" s="39">
        <v>55</v>
      </c>
      <c r="C50" s="39"/>
      <c r="D50" s="39" t="s">
        <v>6</v>
      </c>
      <c r="E50" s="41">
        <f t="shared" ref="E50:I50" si="19">SUM(E51:E53)</f>
        <v>620</v>
      </c>
      <c r="F50" s="130">
        <f t="shared" si="19"/>
        <v>552</v>
      </c>
      <c r="G50" s="41">
        <f>SUM(G51:G53)</f>
        <v>600</v>
      </c>
      <c r="H50" s="130">
        <v>873.56</v>
      </c>
      <c r="I50" s="41">
        <f t="shared" si="19"/>
        <v>610</v>
      </c>
      <c r="J50" s="41">
        <v>2985</v>
      </c>
      <c r="K50" s="41">
        <f>SUM(K51:K53)</f>
        <v>610</v>
      </c>
      <c r="L50" s="41">
        <f t="shared" ref="L50:M50" si="20">SUM(L51:L53)</f>
        <v>0</v>
      </c>
      <c r="M50" s="41">
        <f t="shared" si="20"/>
        <v>610</v>
      </c>
    </row>
    <row r="51" spans="1:13" ht="15.6" outlineLevel="1" x14ac:dyDescent="0.3">
      <c r="A51" s="9"/>
      <c r="B51" s="39"/>
      <c r="C51" s="40">
        <v>5500</v>
      </c>
      <c r="D51" s="40" t="s">
        <v>103</v>
      </c>
      <c r="E51" s="42">
        <v>400</v>
      </c>
      <c r="F51" s="131">
        <v>372</v>
      </c>
      <c r="G51" s="99">
        <v>380</v>
      </c>
      <c r="H51" s="131"/>
      <c r="I51" s="99">
        <v>400</v>
      </c>
      <c r="J51" s="100">
        <v>120</v>
      </c>
      <c r="K51" s="249">
        <v>400</v>
      </c>
      <c r="L51" s="100"/>
      <c r="M51" s="100">
        <v>400</v>
      </c>
    </row>
    <row r="52" spans="1:13" ht="15.6" outlineLevel="1" x14ac:dyDescent="0.3">
      <c r="A52" s="9"/>
      <c r="B52" s="39"/>
      <c r="C52" s="40">
        <v>5504</v>
      </c>
      <c r="D52" s="40" t="s">
        <v>104</v>
      </c>
      <c r="E52" s="42">
        <v>120</v>
      </c>
      <c r="F52" s="131">
        <v>120</v>
      </c>
      <c r="G52" s="99">
        <v>120</v>
      </c>
      <c r="H52" s="131"/>
      <c r="I52" s="99">
        <v>210</v>
      </c>
      <c r="J52" s="100">
        <v>2865</v>
      </c>
      <c r="K52" s="249">
        <v>210</v>
      </c>
      <c r="L52" s="100"/>
      <c r="M52" s="100">
        <v>210</v>
      </c>
    </row>
    <row r="53" spans="1:13" ht="15.6" outlineLevel="1" x14ac:dyDescent="0.3">
      <c r="A53" s="9"/>
      <c r="B53" s="39"/>
      <c r="C53" s="40">
        <v>5511</v>
      </c>
      <c r="D53" s="40" t="s">
        <v>105</v>
      </c>
      <c r="E53" s="42">
        <v>100</v>
      </c>
      <c r="F53" s="131">
        <v>60</v>
      </c>
      <c r="G53" s="99">
        <v>100</v>
      </c>
      <c r="H53" s="131"/>
      <c r="I53" s="99">
        <v>0</v>
      </c>
      <c r="J53" s="100">
        <v>0</v>
      </c>
      <c r="K53" s="249">
        <v>0</v>
      </c>
      <c r="L53" s="100"/>
      <c r="M53" s="100">
        <v>0</v>
      </c>
    </row>
    <row r="54" spans="1:13" ht="15.6" x14ac:dyDescent="0.3">
      <c r="A54" s="35" t="s">
        <v>7</v>
      </c>
      <c r="B54" s="36"/>
      <c r="C54" s="36"/>
      <c r="D54" s="37" t="s">
        <v>106</v>
      </c>
      <c r="E54" s="38">
        <f t="shared" ref="E54:M54" si="21">SUM(E55+E62)</f>
        <v>190476</v>
      </c>
      <c r="F54" s="38">
        <f t="shared" si="21"/>
        <v>181304</v>
      </c>
      <c r="G54" s="38">
        <f>SUM(G55+G62)</f>
        <v>192347</v>
      </c>
      <c r="H54" s="38">
        <f>H55+H62</f>
        <v>186902.98</v>
      </c>
      <c r="I54" s="38">
        <f t="shared" si="21"/>
        <v>215927</v>
      </c>
      <c r="J54" s="38">
        <f t="shared" si="21"/>
        <v>218127</v>
      </c>
      <c r="K54" s="232">
        <f t="shared" si="21"/>
        <v>239306</v>
      </c>
      <c r="L54" s="232">
        <f t="shared" si="21"/>
        <v>0</v>
      </c>
      <c r="M54" s="232">
        <f t="shared" si="21"/>
        <v>227102</v>
      </c>
    </row>
    <row r="55" spans="1:13" ht="15.6" x14ac:dyDescent="0.3">
      <c r="A55" s="9" t="s">
        <v>7</v>
      </c>
      <c r="B55" s="39">
        <v>50</v>
      </c>
      <c r="C55" s="39"/>
      <c r="D55" s="39" t="s">
        <v>99</v>
      </c>
      <c r="E55" s="8">
        <f t="shared" ref="E55:I55" si="22">SUM(E56:E61)</f>
        <v>144564</v>
      </c>
      <c r="F55" s="129">
        <f t="shared" si="22"/>
        <v>138606</v>
      </c>
      <c r="G55" s="8">
        <f>SUM(G56:G61)</f>
        <v>150027</v>
      </c>
      <c r="H55" s="129">
        <v>149842</v>
      </c>
      <c r="I55" s="8">
        <f t="shared" si="22"/>
        <v>177396</v>
      </c>
      <c r="J55" s="8">
        <v>178762</v>
      </c>
      <c r="K55" s="8">
        <f>SUM(K56:K61)</f>
        <v>186141</v>
      </c>
      <c r="L55" s="228">
        <f t="shared" ref="L55:M55" si="23">SUM(L56:L61)</f>
        <v>0</v>
      </c>
      <c r="M55" s="228">
        <f t="shared" si="23"/>
        <v>188937</v>
      </c>
    </row>
    <row r="56" spans="1:13" ht="15.6" outlineLevel="1" x14ac:dyDescent="0.3">
      <c r="A56" s="9"/>
      <c r="B56" s="39"/>
      <c r="C56" s="43">
        <v>5000</v>
      </c>
      <c r="D56" s="40" t="s">
        <v>100</v>
      </c>
      <c r="E56" s="21">
        <v>15934</v>
      </c>
      <c r="F56" s="128">
        <v>16131</v>
      </c>
      <c r="G56" s="118">
        <v>17060</v>
      </c>
      <c r="H56" s="128"/>
      <c r="I56" s="100">
        <v>19800</v>
      </c>
      <c r="J56" s="100">
        <v>20299</v>
      </c>
      <c r="K56" s="249">
        <v>20400</v>
      </c>
      <c r="L56" s="100"/>
      <c r="M56" s="100">
        <v>21012</v>
      </c>
    </row>
    <row r="57" spans="1:13" ht="15.6" outlineLevel="1" x14ac:dyDescent="0.3">
      <c r="A57" s="9"/>
      <c r="B57" s="39"/>
      <c r="C57" s="43">
        <v>5001</v>
      </c>
      <c r="D57" s="40" t="s">
        <v>107</v>
      </c>
      <c r="E57" s="21">
        <v>79952</v>
      </c>
      <c r="F57" s="128">
        <v>69120</v>
      </c>
      <c r="G57" s="118">
        <v>82226</v>
      </c>
      <c r="H57" s="128"/>
      <c r="I57" s="100">
        <v>77712</v>
      </c>
      <c r="J57" s="100">
        <v>66587</v>
      </c>
      <c r="K57" s="249">
        <v>74238</v>
      </c>
      <c r="L57" s="100"/>
      <c r="M57" s="100">
        <v>82440</v>
      </c>
    </row>
    <row r="58" spans="1:13" ht="15.6" outlineLevel="1" x14ac:dyDescent="0.3">
      <c r="A58" s="9"/>
      <c r="B58" s="39"/>
      <c r="C58" s="43">
        <v>5002</v>
      </c>
      <c r="D58" s="40" t="s">
        <v>101</v>
      </c>
      <c r="E58" s="21">
        <v>9466</v>
      </c>
      <c r="F58" s="128">
        <v>15559</v>
      </c>
      <c r="G58" s="118">
        <v>10502</v>
      </c>
      <c r="H58" s="128"/>
      <c r="I58" s="100">
        <v>33711</v>
      </c>
      <c r="J58" s="100">
        <v>37879</v>
      </c>
      <c r="K58" s="249">
        <v>35053</v>
      </c>
      <c r="L58" s="100"/>
      <c r="M58" s="100">
        <v>37362</v>
      </c>
    </row>
    <row r="59" spans="1:13" ht="15.6" outlineLevel="1" x14ac:dyDescent="0.3">
      <c r="A59" s="9"/>
      <c r="B59" s="39"/>
      <c r="C59" s="43">
        <v>5005</v>
      </c>
      <c r="D59" s="40" t="s">
        <v>391</v>
      </c>
      <c r="E59" s="21"/>
      <c r="F59" s="128"/>
      <c r="G59" s="118"/>
      <c r="H59" s="128"/>
      <c r="I59" s="100">
        <v>0</v>
      </c>
      <c r="J59" s="100">
        <v>7634</v>
      </c>
      <c r="K59" s="249">
        <v>8160</v>
      </c>
      <c r="L59" s="100"/>
      <c r="M59" s="100"/>
    </row>
    <row r="60" spans="1:13" ht="15.6" outlineLevel="1" x14ac:dyDescent="0.3">
      <c r="A60" s="9"/>
      <c r="B60" s="39"/>
      <c r="C60" s="43">
        <v>505</v>
      </c>
      <c r="D60" s="40" t="s">
        <v>108</v>
      </c>
      <c r="E60" s="21">
        <v>1643</v>
      </c>
      <c r="F60" s="128">
        <v>1658</v>
      </c>
      <c r="G60" s="118">
        <v>1731</v>
      </c>
      <c r="H60" s="128"/>
      <c r="I60" s="100">
        <v>1557</v>
      </c>
      <c r="J60" s="100">
        <v>1809</v>
      </c>
      <c r="K60" s="257">
        <v>1695</v>
      </c>
      <c r="L60" s="100"/>
      <c r="M60" s="118">
        <v>528</v>
      </c>
    </row>
    <row r="61" spans="1:13" ht="15.6" outlineLevel="1" x14ac:dyDescent="0.3">
      <c r="A61" s="9"/>
      <c r="B61" s="39"/>
      <c r="C61" s="43">
        <v>506</v>
      </c>
      <c r="D61" s="40" t="s">
        <v>102</v>
      </c>
      <c r="E61" s="21">
        <v>37569</v>
      </c>
      <c r="F61" s="128">
        <v>36138</v>
      </c>
      <c r="G61" s="118">
        <v>38508</v>
      </c>
      <c r="H61" s="128"/>
      <c r="I61" s="100">
        <v>44616</v>
      </c>
      <c r="J61" s="100">
        <v>44554</v>
      </c>
      <c r="K61" s="249">
        <v>46595</v>
      </c>
      <c r="L61" s="100"/>
      <c r="M61" s="100">
        <v>47595</v>
      </c>
    </row>
    <row r="62" spans="1:13" ht="15.6" x14ac:dyDescent="0.3">
      <c r="A62" s="9" t="s">
        <v>7</v>
      </c>
      <c r="B62" s="39">
        <v>55</v>
      </c>
      <c r="C62" s="39"/>
      <c r="D62" s="39" t="s">
        <v>6</v>
      </c>
      <c r="E62" s="41">
        <f t="shared" ref="E62:I62" si="24">SUM(E63:E71)</f>
        <v>45912</v>
      </c>
      <c r="F62" s="130">
        <f t="shared" si="24"/>
        <v>42698</v>
      </c>
      <c r="G62" s="41">
        <f>SUM(G63:G71)</f>
        <v>42320</v>
      </c>
      <c r="H62" s="130">
        <v>37060.980000000003</v>
      </c>
      <c r="I62" s="41">
        <f t="shared" si="24"/>
        <v>38531</v>
      </c>
      <c r="J62" s="41">
        <v>39365</v>
      </c>
      <c r="K62" s="41">
        <f>SUM(K63:K71)</f>
        <v>53165</v>
      </c>
      <c r="L62" s="41">
        <f t="shared" ref="L62:M62" si="25">SUM(L63:L71)</f>
        <v>0</v>
      </c>
      <c r="M62" s="41">
        <f t="shared" si="25"/>
        <v>38165</v>
      </c>
    </row>
    <row r="63" spans="1:13" ht="15.6" outlineLevel="1" x14ac:dyDescent="0.3">
      <c r="A63" s="9"/>
      <c r="B63" s="39"/>
      <c r="C63" s="43">
        <v>5500</v>
      </c>
      <c r="D63" s="40" t="s">
        <v>103</v>
      </c>
      <c r="E63" s="42">
        <v>13405</v>
      </c>
      <c r="F63" s="131">
        <v>12199</v>
      </c>
      <c r="G63" s="118">
        <v>14060</v>
      </c>
      <c r="H63" s="131"/>
      <c r="I63" s="100">
        <v>13506</v>
      </c>
      <c r="J63" s="100">
        <v>14663</v>
      </c>
      <c r="K63" s="249">
        <v>13600</v>
      </c>
      <c r="L63" s="100"/>
      <c r="M63" s="249">
        <v>13600</v>
      </c>
    </row>
    <row r="64" spans="1:13" ht="15.6" outlineLevel="1" x14ac:dyDescent="0.3">
      <c r="A64" s="9"/>
      <c r="B64" s="39"/>
      <c r="C64" s="43">
        <v>5503</v>
      </c>
      <c r="D64" s="40" t="s">
        <v>109</v>
      </c>
      <c r="E64" s="42">
        <v>500</v>
      </c>
      <c r="F64" s="131">
        <v>257</v>
      </c>
      <c r="G64" s="101">
        <v>500</v>
      </c>
      <c r="H64" s="131"/>
      <c r="I64" s="100">
        <v>1500</v>
      </c>
      <c r="J64" s="100">
        <v>230</v>
      </c>
      <c r="K64" s="249">
        <v>1150</v>
      </c>
      <c r="L64" s="100"/>
      <c r="M64" s="249">
        <v>1150</v>
      </c>
    </row>
    <row r="65" spans="1:14" ht="15.6" outlineLevel="1" x14ac:dyDescent="0.3">
      <c r="A65" s="9"/>
      <c r="B65" s="39"/>
      <c r="C65" s="43">
        <v>5504</v>
      </c>
      <c r="D65" s="40" t="s">
        <v>110</v>
      </c>
      <c r="E65" s="42">
        <v>2500</v>
      </c>
      <c r="F65" s="131">
        <v>1810</v>
      </c>
      <c r="G65" s="118">
        <v>2000</v>
      </c>
      <c r="H65" s="131"/>
      <c r="I65" s="100">
        <v>2000</v>
      </c>
      <c r="J65" s="100">
        <v>3274</v>
      </c>
      <c r="K65" s="249">
        <v>1900</v>
      </c>
      <c r="L65" s="100"/>
      <c r="M65" s="249">
        <v>1900</v>
      </c>
    </row>
    <row r="66" spans="1:14" ht="15.6" outlineLevel="1" x14ac:dyDescent="0.3">
      <c r="A66" s="9"/>
      <c r="B66" s="39"/>
      <c r="C66" s="43">
        <v>5511</v>
      </c>
      <c r="D66" s="40" t="s">
        <v>105</v>
      </c>
      <c r="E66" s="44">
        <v>5289</v>
      </c>
      <c r="F66" s="131">
        <v>4996</v>
      </c>
      <c r="G66" s="118">
        <v>5710</v>
      </c>
      <c r="H66" s="131"/>
      <c r="I66" s="100">
        <v>5615</v>
      </c>
      <c r="J66" s="100">
        <v>4116</v>
      </c>
      <c r="K66" s="249">
        <v>4615</v>
      </c>
      <c r="L66" s="100"/>
      <c r="M66" s="249">
        <v>4615</v>
      </c>
    </row>
    <row r="67" spans="1:14" ht="15.6" outlineLevel="1" x14ac:dyDescent="0.3">
      <c r="A67" s="9"/>
      <c r="B67" s="39"/>
      <c r="C67" s="43">
        <v>5513</v>
      </c>
      <c r="D67" s="40" t="s">
        <v>111</v>
      </c>
      <c r="E67" s="42">
        <v>8270</v>
      </c>
      <c r="F67" s="131">
        <v>8270</v>
      </c>
      <c r="G67" s="118">
        <v>8000</v>
      </c>
      <c r="H67" s="131"/>
      <c r="I67" s="100">
        <v>6770</v>
      </c>
      <c r="J67" s="100">
        <v>6250</v>
      </c>
      <c r="K67" s="249">
        <v>6800</v>
      </c>
      <c r="L67" s="100"/>
      <c r="M67" s="249">
        <v>6800</v>
      </c>
      <c r="N67" s="275"/>
    </row>
    <row r="68" spans="1:14" ht="15.6" outlineLevel="1" x14ac:dyDescent="0.3">
      <c r="A68" s="9"/>
      <c r="B68" s="39"/>
      <c r="C68" s="43">
        <v>5514</v>
      </c>
      <c r="D68" s="40" t="s">
        <v>112</v>
      </c>
      <c r="E68" s="44">
        <v>11982</v>
      </c>
      <c r="F68" s="131">
        <v>11170</v>
      </c>
      <c r="G68" s="118">
        <v>8550</v>
      </c>
      <c r="H68" s="131"/>
      <c r="I68" s="100">
        <v>6200</v>
      </c>
      <c r="J68" s="100">
        <v>9382</v>
      </c>
      <c r="K68" s="249">
        <v>7200</v>
      </c>
      <c r="L68" s="100"/>
      <c r="M68" s="249">
        <v>7200</v>
      </c>
    </row>
    <row r="69" spans="1:14" ht="15.6" outlineLevel="1" x14ac:dyDescent="0.3">
      <c r="A69" s="9"/>
      <c r="B69" s="39"/>
      <c r="C69" s="43">
        <v>5515</v>
      </c>
      <c r="D69" s="40" t="s">
        <v>113</v>
      </c>
      <c r="E69" s="42">
        <v>3120</v>
      </c>
      <c r="F69" s="131">
        <v>3099</v>
      </c>
      <c r="G69" s="118">
        <v>2000</v>
      </c>
      <c r="H69" s="131"/>
      <c r="I69" s="100">
        <v>1840</v>
      </c>
      <c r="J69" s="100">
        <v>425</v>
      </c>
      <c r="K69" s="249">
        <v>1800</v>
      </c>
      <c r="L69" s="100"/>
      <c r="M69" s="249">
        <v>1800</v>
      </c>
    </row>
    <row r="70" spans="1:14" ht="15.6" outlineLevel="1" x14ac:dyDescent="0.3">
      <c r="A70" s="9"/>
      <c r="B70" s="39"/>
      <c r="C70" s="43">
        <v>5522</v>
      </c>
      <c r="D70" s="40" t="s">
        <v>165</v>
      </c>
      <c r="E70" s="42">
        <v>546</v>
      </c>
      <c r="F70" s="131">
        <v>546</v>
      </c>
      <c r="G70" s="118">
        <v>1100</v>
      </c>
      <c r="H70" s="131"/>
      <c r="I70" s="100">
        <v>1100</v>
      </c>
      <c r="J70" s="100">
        <v>874</v>
      </c>
      <c r="K70" s="249">
        <v>1100</v>
      </c>
      <c r="L70" s="100"/>
      <c r="M70" s="249">
        <v>1100</v>
      </c>
    </row>
    <row r="71" spans="1:14" ht="15.6" outlineLevel="1" x14ac:dyDescent="0.3">
      <c r="A71" s="9"/>
      <c r="B71" s="39"/>
      <c r="C71" s="43">
        <v>5540</v>
      </c>
      <c r="D71" s="40" t="s">
        <v>409</v>
      </c>
      <c r="E71" s="42">
        <v>300</v>
      </c>
      <c r="F71" s="131">
        <v>351</v>
      </c>
      <c r="G71" s="101">
        <v>400</v>
      </c>
      <c r="H71" s="131"/>
      <c r="I71" s="99"/>
      <c r="J71" s="100">
        <v>151</v>
      </c>
      <c r="K71" s="249">
        <v>15000</v>
      </c>
      <c r="L71" s="100"/>
      <c r="M71" s="100"/>
    </row>
    <row r="72" spans="1:14" ht="15.6" x14ac:dyDescent="0.3">
      <c r="A72" s="35" t="s">
        <v>41</v>
      </c>
      <c r="B72" s="36">
        <v>45</v>
      </c>
      <c r="C72" s="45"/>
      <c r="D72" s="46" t="s">
        <v>114</v>
      </c>
      <c r="E72" s="47">
        <f t="shared" ref="E72:I72" si="26">SUM(E73:E77)</f>
        <v>8712</v>
      </c>
      <c r="F72" s="47">
        <f t="shared" si="26"/>
        <v>8096</v>
      </c>
      <c r="G72" s="47">
        <f>SUM(G73:G77)</f>
        <v>8670</v>
      </c>
      <c r="H72" s="47">
        <v>9068.35</v>
      </c>
      <c r="I72" s="47">
        <f t="shared" si="26"/>
        <v>8584</v>
      </c>
      <c r="J72" s="47">
        <v>11061</v>
      </c>
      <c r="K72" s="47">
        <f>SUM(K73:K77)</f>
        <v>10635</v>
      </c>
      <c r="L72" s="47">
        <f t="shared" ref="L72:M72" si="27">SUM(L73:L77)</f>
        <v>0</v>
      </c>
      <c r="M72" s="47">
        <f t="shared" si="27"/>
        <v>10111</v>
      </c>
    </row>
    <row r="73" spans="1:14" ht="15.6" outlineLevel="1" x14ac:dyDescent="0.3">
      <c r="A73" s="9"/>
      <c r="B73" s="39"/>
      <c r="C73" s="43">
        <v>4500</v>
      </c>
      <c r="D73" s="40" t="s">
        <v>410</v>
      </c>
      <c r="E73" s="42">
        <v>1677</v>
      </c>
      <c r="F73" s="131">
        <v>1017</v>
      </c>
      <c r="G73" s="118">
        <v>1403</v>
      </c>
      <c r="H73" s="131"/>
      <c r="I73" s="122">
        <v>1400</v>
      </c>
      <c r="J73" s="100"/>
      <c r="K73" s="249">
        <v>2991</v>
      </c>
      <c r="L73" s="100"/>
      <c r="M73" s="249">
        <v>0</v>
      </c>
    </row>
    <row r="74" spans="1:14" ht="15.6" outlineLevel="1" x14ac:dyDescent="0.3">
      <c r="A74" s="9"/>
      <c r="B74" s="39"/>
      <c r="C74" s="43">
        <v>4528</v>
      </c>
      <c r="D74" s="40" t="s">
        <v>115</v>
      </c>
      <c r="E74" s="42">
        <v>4170</v>
      </c>
      <c r="F74" s="131">
        <v>4169</v>
      </c>
      <c r="G74" s="118">
        <v>4170</v>
      </c>
      <c r="H74" s="131"/>
      <c r="I74" s="100">
        <v>4678</v>
      </c>
      <c r="J74" s="100"/>
      <c r="K74" s="249">
        <v>4965</v>
      </c>
      <c r="L74" s="100"/>
      <c r="M74" s="249">
        <v>7432</v>
      </c>
    </row>
    <row r="75" spans="1:14" ht="15.6" outlineLevel="1" x14ac:dyDescent="0.3">
      <c r="A75" s="9"/>
      <c r="B75" s="39"/>
      <c r="C75" s="43">
        <v>4528</v>
      </c>
      <c r="D75" s="40" t="s">
        <v>116</v>
      </c>
      <c r="E75" s="42">
        <v>1500</v>
      </c>
      <c r="F75" s="131">
        <v>1534</v>
      </c>
      <c r="G75" s="118">
        <v>1500</v>
      </c>
      <c r="H75" s="131"/>
      <c r="I75" s="100">
        <v>1731</v>
      </c>
      <c r="J75" s="100"/>
      <c r="K75" s="249">
        <v>1904</v>
      </c>
      <c r="L75" s="100"/>
      <c r="M75" s="249">
        <v>1904</v>
      </c>
    </row>
    <row r="76" spans="1:14" ht="15.6" outlineLevel="1" x14ac:dyDescent="0.3">
      <c r="A76" s="9"/>
      <c r="B76" s="39"/>
      <c r="C76" s="43">
        <v>4528</v>
      </c>
      <c r="D76" s="40" t="s">
        <v>300</v>
      </c>
      <c r="E76" s="42">
        <v>705</v>
      </c>
      <c r="F76" s="131">
        <v>703</v>
      </c>
      <c r="G76" s="101">
        <v>705</v>
      </c>
      <c r="H76" s="131"/>
      <c r="I76" s="99">
        <v>755</v>
      </c>
      <c r="J76" s="100"/>
      <c r="K76" s="249">
        <v>755</v>
      </c>
      <c r="L76" s="100"/>
      <c r="M76" s="249">
        <v>755</v>
      </c>
    </row>
    <row r="77" spans="1:14" ht="15.6" outlineLevel="1" x14ac:dyDescent="0.3">
      <c r="A77" s="9"/>
      <c r="B77" s="39"/>
      <c r="C77" s="43">
        <v>4528</v>
      </c>
      <c r="D77" s="40" t="s">
        <v>117</v>
      </c>
      <c r="E77" s="42">
        <v>660</v>
      </c>
      <c r="F77" s="131">
        <v>673</v>
      </c>
      <c r="G77" s="118">
        <v>892</v>
      </c>
      <c r="H77" s="131"/>
      <c r="I77" s="99">
        <v>20</v>
      </c>
      <c r="J77" s="100"/>
      <c r="K77" s="249">
        <v>20</v>
      </c>
      <c r="L77" s="100"/>
      <c r="M77" s="249">
        <v>20</v>
      </c>
    </row>
    <row r="78" spans="1:14" ht="14.25" customHeight="1" x14ac:dyDescent="0.3">
      <c r="A78" s="57" t="s">
        <v>262</v>
      </c>
      <c r="B78" s="36"/>
      <c r="C78" s="46"/>
      <c r="D78" s="46" t="s">
        <v>263</v>
      </c>
      <c r="E78" s="47"/>
      <c r="F78" s="47"/>
      <c r="G78" s="110">
        <f>SUM(G79+G82)</f>
        <v>6820</v>
      </c>
      <c r="H78" s="47">
        <f>H79+H82</f>
        <v>4589.1899999999996</v>
      </c>
      <c r="I78" s="110">
        <f>SUM(I79+I82)</f>
        <v>0</v>
      </c>
      <c r="J78" s="110">
        <f t="shared" ref="J78" si="28">SUM(J79+J82)</f>
        <v>0</v>
      </c>
      <c r="K78" s="110">
        <v>0</v>
      </c>
      <c r="L78" s="110">
        <v>0</v>
      </c>
      <c r="M78" s="110">
        <v>0</v>
      </c>
    </row>
    <row r="79" spans="1:14" ht="15.6" x14ac:dyDescent="0.3">
      <c r="A79" s="9"/>
      <c r="B79" s="39">
        <v>50</v>
      </c>
      <c r="C79" s="43"/>
      <c r="D79" s="70" t="s">
        <v>99</v>
      </c>
      <c r="E79" s="117"/>
      <c r="F79" s="117"/>
      <c r="G79" s="119">
        <f>SUM(G80:G81)</f>
        <v>5470</v>
      </c>
      <c r="H79" s="117">
        <v>4233.16</v>
      </c>
      <c r="I79" s="119">
        <f>SUM(I80:I81)</f>
        <v>0</v>
      </c>
      <c r="J79" s="119">
        <f t="shared" ref="J79:M79" si="29">SUM(J80:J81)</f>
        <v>0</v>
      </c>
      <c r="K79" s="258">
        <f t="shared" si="29"/>
        <v>0</v>
      </c>
      <c r="L79" s="258">
        <f t="shared" si="29"/>
        <v>0</v>
      </c>
      <c r="M79" s="258">
        <f t="shared" si="29"/>
        <v>0</v>
      </c>
    </row>
    <row r="80" spans="1:14" ht="15.6" outlineLevel="1" x14ac:dyDescent="0.3">
      <c r="A80" s="9"/>
      <c r="B80" s="39"/>
      <c r="C80" s="43">
        <v>5005</v>
      </c>
      <c r="D80" s="40" t="s">
        <v>264</v>
      </c>
      <c r="E80" s="42"/>
      <c r="F80" s="42"/>
      <c r="G80" s="118">
        <v>4080</v>
      </c>
      <c r="H80" s="42"/>
      <c r="I80" s="99">
        <v>0</v>
      </c>
      <c r="J80" s="100"/>
      <c r="K80" s="267">
        <v>0</v>
      </c>
      <c r="L80" s="267">
        <v>0</v>
      </c>
      <c r="M80" s="267">
        <v>0</v>
      </c>
    </row>
    <row r="81" spans="1:13" ht="15.6" outlineLevel="1" x14ac:dyDescent="0.3">
      <c r="A81" s="9"/>
      <c r="B81" s="39"/>
      <c r="C81" s="43">
        <v>506</v>
      </c>
      <c r="D81" s="40" t="s">
        <v>102</v>
      </c>
      <c r="E81" s="42"/>
      <c r="F81" s="42"/>
      <c r="G81" s="118">
        <v>1390</v>
      </c>
      <c r="H81" s="42"/>
      <c r="I81" s="99">
        <v>0</v>
      </c>
      <c r="J81" s="100"/>
      <c r="K81" s="267">
        <v>0</v>
      </c>
      <c r="L81" s="267">
        <v>0</v>
      </c>
      <c r="M81" s="267">
        <v>0</v>
      </c>
    </row>
    <row r="82" spans="1:13" ht="15.6" x14ac:dyDescent="0.3">
      <c r="A82" s="9"/>
      <c r="B82" s="39">
        <v>55</v>
      </c>
      <c r="C82" s="43"/>
      <c r="D82" s="70" t="s">
        <v>6</v>
      </c>
      <c r="E82" s="117"/>
      <c r="F82" s="117"/>
      <c r="G82" s="119">
        <f>SUM(G83:G86)</f>
        <v>1350</v>
      </c>
      <c r="H82" s="117">
        <v>356.03</v>
      </c>
      <c r="I82" s="119">
        <f>SUM(I83:I86)</f>
        <v>0</v>
      </c>
      <c r="J82" s="119">
        <f t="shared" ref="J82:M82" si="30">SUM(J83:J86)</f>
        <v>0</v>
      </c>
      <c r="K82" s="258">
        <f t="shared" si="30"/>
        <v>0</v>
      </c>
      <c r="L82" s="258">
        <f t="shared" si="30"/>
        <v>0</v>
      </c>
      <c r="M82" s="258">
        <f t="shared" si="30"/>
        <v>0</v>
      </c>
    </row>
    <row r="83" spans="1:13" ht="15.6" outlineLevel="1" x14ac:dyDescent="0.3">
      <c r="A83" s="9"/>
      <c r="B83" s="39"/>
      <c r="C83" s="43">
        <v>5500</v>
      </c>
      <c r="D83" s="40" t="s">
        <v>265</v>
      </c>
      <c r="E83" s="42"/>
      <c r="F83" s="42"/>
      <c r="G83" s="101">
        <v>290</v>
      </c>
      <c r="H83" s="42"/>
      <c r="I83" s="99">
        <v>0</v>
      </c>
      <c r="J83" s="100"/>
      <c r="K83" s="267">
        <v>0</v>
      </c>
      <c r="L83" s="267">
        <v>0</v>
      </c>
      <c r="M83" s="267">
        <v>0</v>
      </c>
    </row>
    <row r="84" spans="1:13" ht="15.6" outlineLevel="1" x14ac:dyDescent="0.3">
      <c r="A84" s="9"/>
      <c r="B84" s="39"/>
      <c r="C84" s="43">
        <v>5503</v>
      </c>
      <c r="D84" s="40" t="s">
        <v>266</v>
      </c>
      <c r="E84" s="42"/>
      <c r="F84" s="42"/>
      <c r="G84" s="101">
        <v>40</v>
      </c>
      <c r="H84" s="42"/>
      <c r="I84" s="99">
        <v>0</v>
      </c>
      <c r="J84" s="100"/>
      <c r="K84" s="267">
        <v>0</v>
      </c>
      <c r="L84" s="267">
        <v>0</v>
      </c>
      <c r="M84" s="267">
        <v>0</v>
      </c>
    </row>
    <row r="85" spans="1:13" ht="15.6" outlineLevel="1" x14ac:dyDescent="0.3">
      <c r="A85" s="9"/>
      <c r="B85" s="39"/>
      <c r="C85" s="43">
        <v>5511</v>
      </c>
      <c r="D85" s="40" t="s">
        <v>255</v>
      </c>
      <c r="E85" s="42"/>
      <c r="F85" s="42"/>
      <c r="G85" s="101">
        <v>268</v>
      </c>
      <c r="H85" s="42"/>
      <c r="I85" s="99">
        <v>0</v>
      </c>
      <c r="J85" s="100"/>
      <c r="K85" s="267">
        <v>0</v>
      </c>
      <c r="L85" s="267">
        <v>0</v>
      </c>
      <c r="M85" s="267">
        <v>0</v>
      </c>
    </row>
    <row r="86" spans="1:13" ht="15.6" outlineLevel="1" x14ac:dyDescent="0.3">
      <c r="A86" s="9"/>
      <c r="B86" s="39"/>
      <c r="C86" s="43">
        <v>5513</v>
      </c>
      <c r="D86" s="40" t="s">
        <v>111</v>
      </c>
      <c r="E86" s="42"/>
      <c r="F86" s="42"/>
      <c r="G86" s="101">
        <v>752</v>
      </c>
      <c r="H86" s="42"/>
      <c r="I86" s="99">
        <v>0</v>
      </c>
      <c r="J86" s="100"/>
      <c r="K86" s="267">
        <v>0</v>
      </c>
      <c r="L86" s="267">
        <v>0</v>
      </c>
      <c r="M86" s="267">
        <v>0</v>
      </c>
    </row>
    <row r="87" spans="1:13" ht="15.6" x14ac:dyDescent="0.3">
      <c r="A87" s="48" t="s">
        <v>8</v>
      </c>
      <c r="B87" s="49">
        <v>6</v>
      </c>
      <c r="C87" s="49"/>
      <c r="D87" s="50" t="s">
        <v>118</v>
      </c>
      <c r="E87" s="51">
        <v>30105</v>
      </c>
      <c r="F87" s="51">
        <v>0</v>
      </c>
      <c r="G87" s="120">
        <v>31450</v>
      </c>
      <c r="H87" s="51">
        <v>0</v>
      </c>
      <c r="I87" s="120">
        <v>50000</v>
      </c>
      <c r="J87" s="120"/>
      <c r="K87" s="120">
        <v>55000</v>
      </c>
      <c r="L87" s="120"/>
      <c r="M87" s="120">
        <v>55000</v>
      </c>
    </row>
    <row r="88" spans="1:13" s="4" customFormat="1" ht="15.6" x14ac:dyDescent="0.3">
      <c r="A88" s="52"/>
      <c r="B88" s="32" t="s">
        <v>42</v>
      </c>
      <c r="C88" s="53"/>
      <c r="D88" s="54" t="s">
        <v>119</v>
      </c>
      <c r="E88" s="55">
        <f t="shared" ref="E88:M88" si="31">SUM(E89+E95)</f>
        <v>4631</v>
      </c>
      <c r="F88" s="55">
        <f t="shared" si="31"/>
        <v>3976</v>
      </c>
      <c r="G88" s="55">
        <f t="shared" si="31"/>
        <v>5441</v>
      </c>
      <c r="H88" s="55">
        <f t="shared" si="31"/>
        <v>9360.4599999999991</v>
      </c>
      <c r="I88" s="55">
        <f t="shared" si="31"/>
        <v>6944</v>
      </c>
      <c r="J88" s="236">
        <f t="shared" si="31"/>
        <v>10856</v>
      </c>
      <c r="K88" s="236">
        <f t="shared" si="31"/>
        <v>7613</v>
      </c>
      <c r="L88" s="236">
        <f t="shared" si="31"/>
        <v>0</v>
      </c>
      <c r="M88" s="236">
        <f t="shared" si="31"/>
        <v>9759</v>
      </c>
    </row>
    <row r="89" spans="1:13" s="4" customFormat="1" ht="15.6" x14ac:dyDescent="0.3">
      <c r="A89" s="56" t="s">
        <v>43</v>
      </c>
      <c r="B89" s="57"/>
      <c r="C89" s="36"/>
      <c r="D89" s="58" t="s">
        <v>120</v>
      </c>
      <c r="E89" s="38">
        <f t="shared" ref="E89:J89" si="32">SUM(E90+E93)</f>
        <v>831</v>
      </c>
      <c r="F89" s="38">
        <f t="shared" si="32"/>
        <v>837</v>
      </c>
      <c r="G89" s="38">
        <f>SUM(G90+G93)</f>
        <v>831</v>
      </c>
      <c r="H89" s="38">
        <f>H90+H93</f>
        <v>820.16</v>
      </c>
      <c r="I89" s="38">
        <f t="shared" si="32"/>
        <v>834</v>
      </c>
      <c r="J89" s="232">
        <f t="shared" si="32"/>
        <v>736</v>
      </c>
      <c r="K89" s="232">
        <f>SUM(K90+K93)</f>
        <v>834</v>
      </c>
      <c r="L89" s="232">
        <f t="shared" ref="L89:M89" si="33">SUM(L90+L93)</f>
        <v>0</v>
      </c>
      <c r="M89" s="232">
        <f t="shared" si="33"/>
        <v>834</v>
      </c>
    </row>
    <row r="90" spans="1:13" s="4" customFormat="1" ht="15.6" x14ac:dyDescent="0.3">
      <c r="A90" s="52"/>
      <c r="B90" s="31" t="s">
        <v>121</v>
      </c>
      <c r="C90" s="59"/>
      <c r="D90" s="60" t="s">
        <v>99</v>
      </c>
      <c r="E90" s="61">
        <f t="shared" ref="E90:I90" si="34">SUM(E91:E92)</f>
        <v>639</v>
      </c>
      <c r="F90" s="129">
        <f t="shared" si="34"/>
        <v>644</v>
      </c>
      <c r="G90" s="61">
        <f>SUM(G91:G92)</f>
        <v>639</v>
      </c>
      <c r="H90" s="129">
        <v>635.16</v>
      </c>
      <c r="I90" s="61">
        <f t="shared" si="34"/>
        <v>642</v>
      </c>
      <c r="J90" s="61">
        <v>546</v>
      </c>
      <c r="K90" s="61">
        <f>SUM(K91:K92)</f>
        <v>642</v>
      </c>
      <c r="L90" s="237">
        <f t="shared" ref="L90:M90" si="35">SUM(L91:L92)</f>
        <v>0</v>
      </c>
      <c r="M90" s="237">
        <f t="shared" si="35"/>
        <v>642</v>
      </c>
    </row>
    <row r="91" spans="1:13" s="4" customFormat="1" ht="15.6" outlineLevel="1" x14ac:dyDescent="0.3">
      <c r="A91" s="52"/>
      <c r="B91" s="31"/>
      <c r="C91" s="43">
        <v>5002</v>
      </c>
      <c r="D91" s="62" t="s">
        <v>122</v>
      </c>
      <c r="E91" s="63">
        <v>479</v>
      </c>
      <c r="F91" s="128">
        <v>479</v>
      </c>
      <c r="G91" s="101">
        <v>479</v>
      </c>
      <c r="H91" s="128"/>
      <c r="I91" s="101">
        <v>479</v>
      </c>
      <c r="J91" s="118">
        <v>439</v>
      </c>
      <c r="K91" s="257">
        <v>479</v>
      </c>
      <c r="L91" s="118"/>
      <c r="M91" s="118">
        <v>480</v>
      </c>
    </row>
    <row r="92" spans="1:13" s="4" customFormat="1" ht="15.6" outlineLevel="1" x14ac:dyDescent="0.3">
      <c r="A92" s="52"/>
      <c r="B92" s="31"/>
      <c r="C92" s="43">
        <v>506</v>
      </c>
      <c r="D92" s="62" t="s">
        <v>102</v>
      </c>
      <c r="E92" s="63">
        <v>160</v>
      </c>
      <c r="F92" s="128">
        <v>165</v>
      </c>
      <c r="G92" s="101">
        <v>160</v>
      </c>
      <c r="H92" s="128"/>
      <c r="I92" s="101">
        <v>163</v>
      </c>
      <c r="J92" s="118">
        <v>107</v>
      </c>
      <c r="K92" s="257">
        <v>163</v>
      </c>
      <c r="L92" s="118"/>
      <c r="M92" s="118">
        <v>162</v>
      </c>
    </row>
    <row r="93" spans="1:13" s="4" customFormat="1" ht="15.6" x14ac:dyDescent="0.3">
      <c r="A93" s="52"/>
      <c r="B93" s="31" t="s">
        <v>123</v>
      </c>
      <c r="C93" s="59"/>
      <c r="D93" s="60" t="s">
        <v>6</v>
      </c>
      <c r="E93" s="61">
        <f>SUM(E94)</f>
        <v>192</v>
      </c>
      <c r="F93" s="129">
        <f>SUM(F94)</f>
        <v>193</v>
      </c>
      <c r="G93" s="61">
        <f>SUM(G94)</f>
        <v>192</v>
      </c>
      <c r="H93" s="129">
        <v>185</v>
      </c>
      <c r="I93" s="61">
        <f>SUM(I94)</f>
        <v>192</v>
      </c>
      <c r="J93" s="61">
        <v>190</v>
      </c>
      <c r="K93" s="61">
        <f>SUM(K94)</f>
        <v>192</v>
      </c>
      <c r="L93" s="237">
        <f t="shared" ref="L93:M93" si="36">SUM(L94)</f>
        <v>0</v>
      </c>
      <c r="M93" s="237">
        <f t="shared" si="36"/>
        <v>192</v>
      </c>
    </row>
    <row r="94" spans="1:13" s="4" customFormat="1" ht="15.6" outlineLevel="1" x14ac:dyDescent="0.3">
      <c r="A94" s="52"/>
      <c r="B94" s="31"/>
      <c r="C94" s="43">
        <v>5513</v>
      </c>
      <c r="D94" s="62" t="s">
        <v>111</v>
      </c>
      <c r="E94" s="63">
        <v>192</v>
      </c>
      <c r="F94" s="128">
        <v>193</v>
      </c>
      <c r="G94" s="101">
        <v>192</v>
      </c>
      <c r="H94" s="128"/>
      <c r="I94" s="101">
        <v>192</v>
      </c>
      <c r="J94" s="118">
        <v>190</v>
      </c>
      <c r="K94" s="118">
        <v>192</v>
      </c>
      <c r="L94" s="118"/>
      <c r="M94" s="118">
        <v>192</v>
      </c>
    </row>
    <row r="95" spans="1:13" s="4" customFormat="1" ht="15.6" x14ac:dyDescent="0.3">
      <c r="A95" s="56" t="s">
        <v>44</v>
      </c>
      <c r="B95" s="57"/>
      <c r="C95" s="45"/>
      <c r="D95" s="64" t="s">
        <v>124</v>
      </c>
      <c r="E95" s="65">
        <f t="shared" ref="E95:M95" si="37">SUM(E96+E99)</f>
        <v>3800</v>
      </c>
      <c r="F95" s="65">
        <f t="shared" si="37"/>
        <v>3139</v>
      </c>
      <c r="G95" s="65">
        <f>SUM(G96+G99)</f>
        <v>4610</v>
      </c>
      <c r="H95" s="65">
        <f>H99</f>
        <v>8540.2999999999993</v>
      </c>
      <c r="I95" s="65">
        <f t="shared" si="37"/>
        <v>6110</v>
      </c>
      <c r="J95" s="65">
        <f t="shared" si="37"/>
        <v>10120</v>
      </c>
      <c r="K95" s="240">
        <f t="shared" si="37"/>
        <v>6779</v>
      </c>
      <c r="L95" s="240">
        <f t="shared" si="37"/>
        <v>0</v>
      </c>
      <c r="M95" s="240">
        <f t="shared" si="37"/>
        <v>8925</v>
      </c>
    </row>
    <row r="96" spans="1:13" s="4" customFormat="1" ht="15.6" x14ac:dyDescent="0.3">
      <c r="A96" s="52"/>
      <c r="B96" s="31" t="s">
        <v>121</v>
      </c>
      <c r="C96" s="43"/>
      <c r="D96" s="66" t="s">
        <v>99</v>
      </c>
      <c r="E96" s="67">
        <f t="shared" ref="E96:I96" si="38">SUM(E97:E98)</f>
        <v>0</v>
      </c>
      <c r="F96" s="134">
        <f t="shared" si="38"/>
        <v>0</v>
      </c>
      <c r="G96" s="67">
        <f>SUM(G97:G98)</f>
        <v>0</v>
      </c>
      <c r="H96" s="134">
        <v>0</v>
      </c>
      <c r="I96" s="67">
        <f t="shared" si="38"/>
        <v>0</v>
      </c>
      <c r="J96" s="67">
        <v>486</v>
      </c>
      <c r="K96" s="67">
        <f>SUM(K97:K98)</f>
        <v>669</v>
      </c>
      <c r="L96" s="241">
        <f t="shared" ref="L96:M96" si="39">SUM(L97:L98)</f>
        <v>0</v>
      </c>
      <c r="M96" s="241">
        <f t="shared" si="39"/>
        <v>669</v>
      </c>
    </row>
    <row r="97" spans="1:13" s="4" customFormat="1" ht="15.6" outlineLevel="1" x14ac:dyDescent="0.3">
      <c r="A97" s="52"/>
      <c r="B97" s="31"/>
      <c r="C97" s="43">
        <v>5002</v>
      </c>
      <c r="D97" s="62" t="s">
        <v>122</v>
      </c>
      <c r="E97" s="63"/>
      <c r="F97" s="128">
        <v>0</v>
      </c>
      <c r="G97" s="101">
        <v>0</v>
      </c>
      <c r="H97" s="128"/>
      <c r="I97" s="101"/>
      <c r="J97" s="118">
        <v>372</v>
      </c>
      <c r="K97" s="257">
        <v>500</v>
      </c>
      <c r="L97" s="118"/>
      <c r="M97" s="118">
        <v>500</v>
      </c>
    </row>
    <row r="98" spans="1:13" s="4" customFormat="1" ht="15.6" outlineLevel="1" x14ac:dyDescent="0.3">
      <c r="A98" s="52"/>
      <c r="B98" s="31"/>
      <c r="C98" s="43">
        <v>506</v>
      </c>
      <c r="D98" s="62" t="s">
        <v>125</v>
      </c>
      <c r="E98" s="63"/>
      <c r="F98" s="128">
        <v>0</v>
      </c>
      <c r="G98" s="101">
        <v>0</v>
      </c>
      <c r="H98" s="128"/>
      <c r="I98" s="101"/>
      <c r="J98" s="118">
        <v>114</v>
      </c>
      <c r="K98" s="257">
        <v>169</v>
      </c>
      <c r="L98" s="118"/>
      <c r="M98" s="118">
        <v>169</v>
      </c>
    </row>
    <row r="99" spans="1:13" s="4" customFormat="1" ht="15.6" x14ac:dyDescent="0.3">
      <c r="A99" s="52"/>
      <c r="B99" s="31" t="s">
        <v>123</v>
      </c>
      <c r="C99" s="43"/>
      <c r="D99" s="66" t="s">
        <v>6</v>
      </c>
      <c r="E99" s="67">
        <f t="shared" ref="E99:I99" si="40">SUM(E100:E102)</f>
        <v>3800</v>
      </c>
      <c r="F99" s="134">
        <f t="shared" si="40"/>
        <v>3139</v>
      </c>
      <c r="G99" s="67">
        <f>SUM(G100:G102)</f>
        <v>4610</v>
      </c>
      <c r="H99" s="134">
        <v>8540.2999999999993</v>
      </c>
      <c r="I99" s="67">
        <f t="shared" si="40"/>
        <v>6110</v>
      </c>
      <c r="J99" s="67">
        <v>9634</v>
      </c>
      <c r="K99" s="67">
        <f>SUM(K100:K102)</f>
        <v>6110</v>
      </c>
      <c r="L99" s="241">
        <f t="shared" ref="L99:M99" si="41">SUM(L100:L102)</f>
        <v>0</v>
      </c>
      <c r="M99" s="241">
        <f t="shared" si="41"/>
        <v>8256</v>
      </c>
    </row>
    <row r="100" spans="1:13" s="4" customFormat="1" ht="15.6" outlineLevel="1" x14ac:dyDescent="0.3">
      <c r="A100" s="52"/>
      <c r="B100" s="31"/>
      <c r="C100" s="43">
        <v>5500</v>
      </c>
      <c r="D100" s="62" t="s">
        <v>103</v>
      </c>
      <c r="E100" s="63">
        <v>0</v>
      </c>
      <c r="F100" s="128">
        <v>0</v>
      </c>
      <c r="G100" s="101">
        <v>0</v>
      </c>
      <c r="H100" s="128"/>
      <c r="I100" s="101">
        <v>0</v>
      </c>
      <c r="J100" s="118">
        <v>0</v>
      </c>
      <c r="K100" s="257">
        <v>0</v>
      </c>
      <c r="L100" s="118"/>
      <c r="M100" s="118">
        <v>0</v>
      </c>
    </row>
    <row r="101" spans="1:13" s="4" customFormat="1" ht="15.6" outlineLevel="1" x14ac:dyDescent="0.3">
      <c r="A101" s="52"/>
      <c r="B101" s="31"/>
      <c r="C101" s="43">
        <v>5511</v>
      </c>
      <c r="D101" s="62" t="s">
        <v>105</v>
      </c>
      <c r="E101" s="63">
        <v>2235</v>
      </c>
      <c r="F101" s="128">
        <v>1959</v>
      </c>
      <c r="G101" s="118">
        <v>2310</v>
      </c>
      <c r="H101" s="128"/>
      <c r="I101" s="172">
        <v>4600</v>
      </c>
      <c r="J101" s="118">
        <v>6216</v>
      </c>
      <c r="K101" s="263">
        <v>4600</v>
      </c>
      <c r="L101" s="118"/>
      <c r="M101" s="172">
        <v>4600</v>
      </c>
    </row>
    <row r="102" spans="1:13" s="4" customFormat="1" ht="15.6" outlineLevel="1" x14ac:dyDescent="0.3">
      <c r="A102" s="52"/>
      <c r="B102" s="31"/>
      <c r="C102" s="43">
        <v>5513</v>
      </c>
      <c r="D102" s="62" t="s">
        <v>111</v>
      </c>
      <c r="E102" s="63">
        <v>1565</v>
      </c>
      <c r="F102" s="128">
        <v>1180</v>
      </c>
      <c r="G102" s="118">
        <v>2300</v>
      </c>
      <c r="H102" s="128"/>
      <c r="I102" s="118">
        <v>1510</v>
      </c>
      <c r="J102" s="118">
        <v>3418</v>
      </c>
      <c r="K102" s="263">
        <v>1510</v>
      </c>
      <c r="L102" s="118"/>
      <c r="M102" s="172">
        <v>3656</v>
      </c>
    </row>
    <row r="103" spans="1:13" ht="15.6" x14ac:dyDescent="0.3">
      <c r="A103" s="31"/>
      <c r="B103" s="32" t="s">
        <v>9</v>
      </c>
      <c r="C103" s="32"/>
      <c r="D103" s="33" t="s">
        <v>126</v>
      </c>
      <c r="E103" s="55">
        <f>SUM(E104+E110+E123+E128+E135+E142+E148)</f>
        <v>151467</v>
      </c>
      <c r="F103" s="55">
        <f>SUM(F104+F110+F123+F128+F135+F142+F148)</f>
        <v>172650.82</v>
      </c>
      <c r="G103" s="55">
        <f>SUM(G104+G110+G123+G128+G135+G142+G148+G153)</f>
        <v>171517</v>
      </c>
      <c r="H103" s="55">
        <f>SUM(H104+H110+H123+H128+H135+H142+H148)</f>
        <v>176920.19999999998</v>
      </c>
      <c r="I103" s="55">
        <f>SUM(I104+I110+I123+I128+I135+I142+I148+I153)</f>
        <v>196436</v>
      </c>
      <c r="J103" s="55">
        <f t="shared" ref="J103:M103" si="42">SUM(J104+J110+J123+J128+J135+J142+J148+J153)</f>
        <v>180204</v>
      </c>
      <c r="K103" s="236">
        <f t="shared" si="42"/>
        <v>204372</v>
      </c>
      <c r="L103" s="236">
        <f t="shared" si="42"/>
        <v>0</v>
      </c>
      <c r="M103" s="236">
        <f t="shared" si="42"/>
        <v>246008</v>
      </c>
    </row>
    <row r="104" spans="1:13" ht="15.6" x14ac:dyDescent="0.3">
      <c r="A104" s="56" t="s">
        <v>45</v>
      </c>
      <c r="B104" s="57"/>
      <c r="C104" s="57"/>
      <c r="D104" s="37" t="s">
        <v>127</v>
      </c>
      <c r="E104" s="38">
        <f t="shared" ref="E104:M104" si="43">SUM(E105+E108)</f>
        <v>4000</v>
      </c>
      <c r="F104" s="38">
        <f t="shared" si="43"/>
        <v>2912</v>
      </c>
      <c r="G104" s="38">
        <f>SUM(G105+G108)</f>
        <v>3110</v>
      </c>
      <c r="H104" s="38">
        <f>H105+H108</f>
        <v>2463.79</v>
      </c>
      <c r="I104" s="38">
        <f t="shared" si="43"/>
        <v>2370</v>
      </c>
      <c r="J104" s="38">
        <f t="shared" si="43"/>
        <v>1896</v>
      </c>
      <c r="K104" s="232">
        <f t="shared" si="43"/>
        <v>1900</v>
      </c>
      <c r="L104" s="232">
        <f t="shared" si="43"/>
        <v>0</v>
      </c>
      <c r="M104" s="232">
        <f t="shared" si="43"/>
        <v>1900</v>
      </c>
    </row>
    <row r="105" spans="1:13" ht="15.6" x14ac:dyDescent="0.3">
      <c r="A105" s="31"/>
      <c r="B105" s="31" t="s">
        <v>123</v>
      </c>
      <c r="C105" s="31"/>
      <c r="D105" s="60" t="s">
        <v>6</v>
      </c>
      <c r="E105" s="61">
        <f t="shared" ref="E105:I105" si="44">SUM(E106:E107)</f>
        <v>3940</v>
      </c>
      <c r="F105" s="129">
        <f t="shared" si="44"/>
        <v>2880</v>
      </c>
      <c r="G105" s="61">
        <f>SUM(G106:G107)</f>
        <v>3050</v>
      </c>
      <c r="H105" s="129">
        <v>2437.3200000000002</v>
      </c>
      <c r="I105" s="61">
        <f t="shared" si="44"/>
        <v>2310</v>
      </c>
      <c r="J105" s="61">
        <v>1896</v>
      </c>
      <c r="K105" s="61">
        <f>SUM(K106:K107)</f>
        <v>1900</v>
      </c>
      <c r="L105" s="237">
        <f t="shared" ref="L105:M105" si="45">SUM(L106:L107)</f>
        <v>0</v>
      </c>
      <c r="M105" s="237">
        <f t="shared" si="45"/>
        <v>1900</v>
      </c>
    </row>
    <row r="106" spans="1:13" ht="15.6" outlineLevel="1" x14ac:dyDescent="0.3">
      <c r="A106" s="31"/>
      <c r="B106" s="31"/>
      <c r="C106" s="52" t="s">
        <v>128</v>
      </c>
      <c r="D106" s="62" t="s">
        <v>103</v>
      </c>
      <c r="E106" s="63">
        <v>140</v>
      </c>
      <c r="F106" s="128">
        <v>9</v>
      </c>
      <c r="G106" s="99">
        <v>50</v>
      </c>
      <c r="H106" s="128"/>
      <c r="I106" s="99">
        <v>50</v>
      </c>
      <c r="J106" s="100">
        <v>0</v>
      </c>
      <c r="K106" s="100"/>
      <c r="L106" s="100"/>
      <c r="M106" s="100"/>
    </row>
    <row r="107" spans="1:13" ht="15.6" outlineLevel="1" x14ac:dyDescent="0.3">
      <c r="A107" s="31"/>
      <c r="B107" s="31"/>
      <c r="C107" s="52" t="s">
        <v>129</v>
      </c>
      <c r="D107" s="62" t="s">
        <v>130</v>
      </c>
      <c r="E107" s="63">
        <v>3800</v>
      </c>
      <c r="F107" s="128">
        <v>2871</v>
      </c>
      <c r="G107" s="100">
        <v>3000</v>
      </c>
      <c r="H107" s="128"/>
      <c r="I107" s="100">
        <v>2260</v>
      </c>
      <c r="J107" s="100">
        <v>1896</v>
      </c>
      <c r="K107" s="100">
        <v>1900</v>
      </c>
      <c r="L107" s="100"/>
      <c r="M107" s="100">
        <v>1900</v>
      </c>
    </row>
    <row r="108" spans="1:13" ht="15.6" x14ac:dyDescent="0.3">
      <c r="A108" s="31"/>
      <c r="B108" s="31" t="s">
        <v>131</v>
      </c>
      <c r="C108" s="31"/>
      <c r="D108" s="60" t="s">
        <v>36</v>
      </c>
      <c r="E108" s="61">
        <f t="shared" ref="E108:J108" si="46">SUM(E109)</f>
        <v>60</v>
      </c>
      <c r="F108" s="129">
        <f t="shared" si="46"/>
        <v>32</v>
      </c>
      <c r="G108" s="61">
        <f t="shared" si="46"/>
        <v>60</v>
      </c>
      <c r="H108" s="129">
        <v>26.47</v>
      </c>
      <c r="I108" s="61">
        <f t="shared" si="46"/>
        <v>60</v>
      </c>
      <c r="J108" s="61">
        <f t="shared" si="46"/>
        <v>0</v>
      </c>
      <c r="K108" s="61"/>
      <c r="L108" s="61"/>
      <c r="M108" s="61"/>
    </row>
    <row r="109" spans="1:13" ht="15.6" outlineLevel="1" x14ac:dyDescent="0.3">
      <c r="A109" s="31"/>
      <c r="B109" s="31"/>
      <c r="C109" s="52" t="s">
        <v>132</v>
      </c>
      <c r="D109" s="62" t="s">
        <v>133</v>
      </c>
      <c r="E109" s="63">
        <v>60</v>
      </c>
      <c r="F109" s="128">
        <v>32</v>
      </c>
      <c r="G109" s="99">
        <v>60</v>
      </c>
      <c r="H109" s="128"/>
      <c r="I109" s="99">
        <v>60</v>
      </c>
      <c r="J109" s="267">
        <v>0</v>
      </c>
      <c r="K109" s="267">
        <v>0</v>
      </c>
      <c r="L109" s="267">
        <v>0</v>
      </c>
      <c r="M109" s="267">
        <v>0</v>
      </c>
    </row>
    <row r="110" spans="1:13" ht="15.6" x14ac:dyDescent="0.3">
      <c r="A110" s="56" t="s">
        <v>46</v>
      </c>
      <c r="B110" s="57"/>
      <c r="C110" s="56"/>
      <c r="D110" s="68" t="s">
        <v>134</v>
      </c>
      <c r="E110" s="65">
        <f t="shared" ref="E110:M110" si="47">SUM(E111+E114+E121)</f>
        <v>62230</v>
      </c>
      <c r="F110" s="65">
        <f t="shared" si="47"/>
        <v>61877.82</v>
      </c>
      <c r="G110" s="65">
        <f>SUM(G111+G114+G121)</f>
        <v>66384</v>
      </c>
      <c r="H110" s="65">
        <f>H111+H114+H121</f>
        <v>72772.53</v>
      </c>
      <c r="I110" s="65">
        <f t="shared" si="47"/>
        <v>76162</v>
      </c>
      <c r="J110" s="65">
        <f t="shared" si="47"/>
        <v>75267</v>
      </c>
      <c r="K110" s="240">
        <f t="shared" si="47"/>
        <v>70579</v>
      </c>
      <c r="L110" s="240">
        <f t="shared" si="47"/>
        <v>0</v>
      </c>
      <c r="M110" s="240">
        <f t="shared" si="47"/>
        <v>72484</v>
      </c>
    </row>
    <row r="111" spans="1:13" ht="15.6" x14ac:dyDescent="0.3">
      <c r="A111" s="31"/>
      <c r="B111" s="31" t="s">
        <v>121</v>
      </c>
      <c r="C111" s="52"/>
      <c r="D111" s="66" t="s">
        <v>99</v>
      </c>
      <c r="E111" s="67">
        <f t="shared" ref="E111:I111" si="48">SUM(E112:E113)</f>
        <v>42026</v>
      </c>
      <c r="F111" s="134">
        <f t="shared" si="48"/>
        <v>40646</v>
      </c>
      <c r="G111" s="67">
        <f>SUM(G112:G113)</f>
        <v>43865</v>
      </c>
      <c r="H111" s="134">
        <v>43076.89</v>
      </c>
      <c r="I111" s="67">
        <f t="shared" si="48"/>
        <v>49887</v>
      </c>
      <c r="J111" s="67">
        <v>41554</v>
      </c>
      <c r="K111" s="67">
        <f>SUM(K112:K113)</f>
        <v>44154</v>
      </c>
      <c r="L111" s="241">
        <f t="shared" ref="L111:M111" si="49">SUM(L112:L113)</f>
        <v>0</v>
      </c>
      <c r="M111" s="241">
        <f t="shared" si="49"/>
        <v>45479</v>
      </c>
    </row>
    <row r="112" spans="1:13" ht="15.6" outlineLevel="1" x14ac:dyDescent="0.3">
      <c r="A112" s="31"/>
      <c r="B112" s="31"/>
      <c r="C112" s="52" t="s">
        <v>135</v>
      </c>
      <c r="D112" s="62" t="s">
        <v>122</v>
      </c>
      <c r="E112" s="63">
        <v>31269</v>
      </c>
      <c r="F112" s="128">
        <v>30250</v>
      </c>
      <c r="G112" s="100">
        <v>32785</v>
      </c>
      <c r="H112" s="128"/>
      <c r="I112" s="100">
        <v>37295</v>
      </c>
      <c r="J112" s="100">
        <v>30570</v>
      </c>
      <c r="K112" s="249">
        <v>33000</v>
      </c>
      <c r="L112" s="100"/>
      <c r="M112" s="100">
        <v>33990</v>
      </c>
    </row>
    <row r="113" spans="1:15" ht="15.6" outlineLevel="1" x14ac:dyDescent="0.3">
      <c r="A113" s="31"/>
      <c r="B113" s="31"/>
      <c r="C113" s="52" t="s">
        <v>136</v>
      </c>
      <c r="D113" s="62" t="s">
        <v>102</v>
      </c>
      <c r="E113" s="63">
        <v>10757</v>
      </c>
      <c r="F113" s="128">
        <v>10396</v>
      </c>
      <c r="G113" s="100">
        <v>11080</v>
      </c>
      <c r="H113" s="128"/>
      <c r="I113" s="100">
        <v>12592</v>
      </c>
      <c r="J113" s="100">
        <v>10983</v>
      </c>
      <c r="K113" s="249">
        <v>11154</v>
      </c>
      <c r="L113" s="100"/>
      <c r="M113" s="100">
        <v>11489</v>
      </c>
    </row>
    <row r="114" spans="1:15" ht="15.6" x14ac:dyDescent="0.3">
      <c r="A114" s="31"/>
      <c r="B114" s="31" t="s">
        <v>123</v>
      </c>
      <c r="C114" s="52"/>
      <c r="D114" s="66" t="s">
        <v>6</v>
      </c>
      <c r="E114" s="67">
        <f t="shared" ref="E114:I114" si="50">SUM(E115:E120)</f>
        <v>20004</v>
      </c>
      <c r="F114" s="134">
        <f t="shared" si="50"/>
        <v>21066.82</v>
      </c>
      <c r="G114" s="67">
        <f>SUM(G115:G120)</f>
        <v>22354</v>
      </c>
      <c r="H114" s="134">
        <v>29455.98</v>
      </c>
      <c r="I114" s="67">
        <f t="shared" si="50"/>
        <v>26025</v>
      </c>
      <c r="J114" s="67">
        <v>33524</v>
      </c>
      <c r="K114" s="67">
        <f>SUM(K115:K120)</f>
        <v>26170</v>
      </c>
      <c r="L114" s="241">
        <f t="shared" ref="L114:M114" si="51">SUM(L115:L120)</f>
        <v>0</v>
      </c>
      <c r="M114" s="241">
        <f t="shared" si="51"/>
        <v>26750</v>
      </c>
    </row>
    <row r="115" spans="1:15" ht="15.6" outlineLevel="1" x14ac:dyDescent="0.3">
      <c r="A115" s="31"/>
      <c r="B115" s="31"/>
      <c r="C115" s="52" t="s">
        <v>128</v>
      </c>
      <c r="D115" s="62" t="s">
        <v>103</v>
      </c>
      <c r="E115" s="63">
        <v>64</v>
      </c>
      <c r="F115" s="128">
        <v>6.82</v>
      </c>
      <c r="G115" s="99">
        <v>64</v>
      </c>
      <c r="H115" s="128"/>
      <c r="I115" s="99">
        <v>64</v>
      </c>
      <c r="J115" s="100">
        <v>64</v>
      </c>
      <c r="K115" s="249">
        <v>64</v>
      </c>
      <c r="L115" s="100"/>
      <c r="M115" s="100">
        <v>64</v>
      </c>
    </row>
    <row r="116" spans="1:15" ht="15.6" outlineLevel="1" x14ac:dyDescent="0.3">
      <c r="A116" s="31"/>
      <c r="B116" s="31"/>
      <c r="C116" s="52" t="s">
        <v>137</v>
      </c>
      <c r="D116" s="62" t="s">
        <v>110</v>
      </c>
      <c r="E116" s="63">
        <v>128</v>
      </c>
      <c r="F116" s="128">
        <v>0</v>
      </c>
      <c r="G116" s="99">
        <v>128</v>
      </c>
      <c r="H116" s="128"/>
      <c r="I116" s="99">
        <v>128</v>
      </c>
      <c r="J116" s="100">
        <v>0</v>
      </c>
      <c r="K116" s="249">
        <v>128</v>
      </c>
      <c r="L116" s="100"/>
      <c r="M116" s="100">
        <v>128</v>
      </c>
    </row>
    <row r="117" spans="1:15" ht="15.6" outlineLevel="1" x14ac:dyDescent="0.3">
      <c r="A117" s="31"/>
      <c r="B117" s="31"/>
      <c r="C117" s="52" t="s">
        <v>129</v>
      </c>
      <c r="D117" s="62" t="s">
        <v>138</v>
      </c>
      <c r="E117" s="63">
        <v>12552</v>
      </c>
      <c r="F117" s="128">
        <v>13165</v>
      </c>
      <c r="G117" s="100">
        <v>14159</v>
      </c>
      <c r="H117" s="128"/>
      <c r="I117" s="100">
        <v>14319</v>
      </c>
      <c r="J117" s="100">
        <v>27154</v>
      </c>
      <c r="K117" s="249">
        <v>19895</v>
      </c>
      <c r="L117" s="100"/>
      <c r="M117" s="100">
        <v>19895</v>
      </c>
      <c r="O117" s="224"/>
    </row>
    <row r="118" spans="1:15" ht="15.6" outlineLevel="1" x14ac:dyDescent="0.3">
      <c r="A118" s="31"/>
      <c r="B118" s="31"/>
      <c r="C118" s="52" t="s">
        <v>139</v>
      </c>
      <c r="D118" s="62" t="s">
        <v>111</v>
      </c>
      <c r="E118" s="63">
        <v>5220</v>
      </c>
      <c r="F118" s="128">
        <v>5282</v>
      </c>
      <c r="G118" s="100">
        <v>5903</v>
      </c>
      <c r="H118" s="128"/>
      <c r="I118" s="100">
        <v>8140</v>
      </c>
      <c r="J118" s="100">
        <v>4213</v>
      </c>
      <c r="K118" s="249">
        <v>3067</v>
      </c>
      <c r="L118" s="100"/>
      <c r="M118" s="100">
        <v>3067</v>
      </c>
      <c r="O118" s="224"/>
    </row>
    <row r="119" spans="1:15" ht="15.6" outlineLevel="1" x14ac:dyDescent="0.3">
      <c r="A119" s="31"/>
      <c r="B119" s="31"/>
      <c r="C119" s="52" t="s">
        <v>140</v>
      </c>
      <c r="D119" s="62" t="s">
        <v>141</v>
      </c>
      <c r="E119" s="63">
        <v>1600</v>
      </c>
      <c r="F119" s="128">
        <v>1010</v>
      </c>
      <c r="G119" s="100">
        <v>1600</v>
      </c>
      <c r="H119" s="128"/>
      <c r="I119" s="100">
        <v>2644</v>
      </c>
      <c r="J119" s="100">
        <v>1793</v>
      </c>
      <c r="K119" s="249">
        <v>2696</v>
      </c>
      <c r="L119" s="100"/>
      <c r="M119" s="100">
        <v>2696</v>
      </c>
    </row>
    <row r="120" spans="1:15" ht="15.6" outlineLevel="1" x14ac:dyDescent="0.3">
      <c r="A120" s="31"/>
      <c r="B120" s="31"/>
      <c r="C120" s="52" t="s">
        <v>142</v>
      </c>
      <c r="D120" s="62" t="s">
        <v>143</v>
      </c>
      <c r="E120" s="63">
        <v>440</v>
      </c>
      <c r="F120" s="128">
        <v>1603</v>
      </c>
      <c r="G120" s="99">
        <v>500</v>
      </c>
      <c r="H120" s="128"/>
      <c r="I120" s="99">
        <v>730</v>
      </c>
      <c r="J120" s="100">
        <v>83</v>
      </c>
      <c r="K120" s="249">
        <v>320</v>
      </c>
      <c r="L120" s="100"/>
      <c r="M120" s="100">
        <v>900</v>
      </c>
    </row>
    <row r="121" spans="1:15" ht="15.6" x14ac:dyDescent="0.3">
      <c r="A121" s="31"/>
      <c r="B121" s="31" t="s">
        <v>131</v>
      </c>
      <c r="C121" s="52"/>
      <c r="D121" s="66" t="s">
        <v>36</v>
      </c>
      <c r="E121" s="67">
        <f t="shared" ref="E121:I121" si="52">SUM(E122)</f>
        <v>200</v>
      </c>
      <c r="F121" s="134">
        <f t="shared" si="52"/>
        <v>165</v>
      </c>
      <c r="G121" s="67">
        <f t="shared" si="52"/>
        <v>165</v>
      </c>
      <c r="H121" s="134">
        <v>239.66</v>
      </c>
      <c r="I121" s="67">
        <f t="shared" si="52"/>
        <v>250</v>
      </c>
      <c r="J121" s="67">
        <v>189</v>
      </c>
      <c r="K121" s="241">
        <f t="shared" ref="K121:M121" si="53">SUM(K122)</f>
        <v>255</v>
      </c>
      <c r="L121" s="241">
        <f t="shared" si="53"/>
        <v>0</v>
      </c>
      <c r="M121" s="241">
        <f t="shared" si="53"/>
        <v>255</v>
      </c>
    </row>
    <row r="122" spans="1:15" ht="15.6" outlineLevel="1" x14ac:dyDescent="0.3">
      <c r="A122" s="31"/>
      <c r="B122" s="31"/>
      <c r="C122" s="52" t="s">
        <v>132</v>
      </c>
      <c r="D122" s="62" t="s">
        <v>133</v>
      </c>
      <c r="E122" s="63">
        <v>200</v>
      </c>
      <c r="F122" s="128">
        <v>165</v>
      </c>
      <c r="G122" s="99">
        <v>165</v>
      </c>
      <c r="H122" s="128"/>
      <c r="I122" s="99">
        <v>250</v>
      </c>
      <c r="J122" s="100">
        <v>189</v>
      </c>
      <c r="K122" s="249">
        <v>255</v>
      </c>
      <c r="L122" s="100"/>
      <c r="M122" s="100">
        <v>255</v>
      </c>
    </row>
    <row r="123" spans="1:15" ht="15.6" x14ac:dyDescent="0.3">
      <c r="A123" s="56" t="s">
        <v>144</v>
      </c>
      <c r="B123" s="57"/>
      <c r="C123" s="103"/>
      <c r="D123" s="104" t="s">
        <v>145</v>
      </c>
      <c r="E123" s="65">
        <f t="shared" ref="E123:M123" si="54">SUM(E124+E126)</f>
        <v>6093</v>
      </c>
      <c r="F123" s="65">
        <f t="shared" si="54"/>
        <v>1138</v>
      </c>
      <c r="G123" s="65">
        <f>SUM(G124+G126)</f>
        <v>5700</v>
      </c>
      <c r="H123" s="65">
        <f>H124+H126</f>
        <v>1753.44</v>
      </c>
      <c r="I123" s="65">
        <f t="shared" si="54"/>
        <v>10300</v>
      </c>
      <c r="J123" s="65">
        <f t="shared" si="54"/>
        <v>4872</v>
      </c>
      <c r="K123" s="240">
        <f t="shared" si="54"/>
        <v>6810</v>
      </c>
      <c r="L123" s="240">
        <f t="shared" si="54"/>
        <v>0</v>
      </c>
      <c r="M123" s="240">
        <f t="shared" si="54"/>
        <v>31343</v>
      </c>
    </row>
    <row r="124" spans="1:15" ht="15.6" x14ac:dyDescent="0.3">
      <c r="A124" s="31"/>
      <c r="B124" s="31" t="s">
        <v>123</v>
      </c>
      <c r="C124" s="52"/>
      <c r="D124" s="66" t="s">
        <v>6</v>
      </c>
      <c r="E124" s="67">
        <f t="shared" ref="E124:I124" si="55">SUM(E125)</f>
        <v>2800</v>
      </c>
      <c r="F124" s="134">
        <f t="shared" si="55"/>
        <v>33</v>
      </c>
      <c r="G124" s="67">
        <f t="shared" si="55"/>
        <v>2700</v>
      </c>
      <c r="H124" s="134">
        <v>1727.17</v>
      </c>
      <c r="I124" s="67">
        <f t="shared" si="55"/>
        <v>5300</v>
      </c>
      <c r="J124" s="67">
        <v>4642</v>
      </c>
      <c r="K124" s="67">
        <f>SUM(K125)</f>
        <v>6810</v>
      </c>
      <c r="L124" s="241">
        <f t="shared" ref="L124:M124" si="56">SUM(L125)</f>
        <v>0</v>
      </c>
      <c r="M124" s="241">
        <f t="shared" si="56"/>
        <v>31343</v>
      </c>
    </row>
    <row r="125" spans="1:15" ht="15.6" outlineLevel="1" x14ac:dyDescent="0.3">
      <c r="A125" s="31"/>
      <c r="B125" s="31"/>
      <c r="C125" s="52" t="s">
        <v>146</v>
      </c>
      <c r="D125" s="62" t="s">
        <v>147</v>
      </c>
      <c r="E125" s="63">
        <v>2800</v>
      </c>
      <c r="F125" s="128">
        <v>33</v>
      </c>
      <c r="G125" s="100">
        <v>2700</v>
      </c>
      <c r="H125" s="128"/>
      <c r="I125" s="100">
        <v>5300</v>
      </c>
      <c r="J125" s="100">
        <v>4642</v>
      </c>
      <c r="K125" s="100">
        <v>6810</v>
      </c>
      <c r="L125" s="100"/>
      <c r="M125" s="100">
        <v>31343</v>
      </c>
    </row>
    <row r="126" spans="1:15" ht="15.6" x14ac:dyDescent="0.3">
      <c r="A126" s="31"/>
      <c r="B126" s="31" t="s">
        <v>131</v>
      </c>
      <c r="C126" s="52"/>
      <c r="D126" s="66" t="s">
        <v>36</v>
      </c>
      <c r="E126" s="67">
        <f t="shared" ref="E126:I126" si="57">SUM(E127)</f>
        <v>3293</v>
      </c>
      <c r="F126" s="134">
        <f t="shared" si="57"/>
        <v>1105</v>
      </c>
      <c r="G126" s="67">
        <f t="shared" si="57"/>
        <v>3000</v>
      </c>
      <c r="H126" s="134">
        <v>26.27</v>
      </c>
      <c r="I126" s="67">
        <f t="shared" si="57"/>
        <v>5000</v>
      </c>
      <c r="J126" s="67">
        <v>230</v>
      </c>
      <c r="K126" s="271">
        <f>SUM(K127)</f>
        <v>0</v>
      </c>
      <c r="L126" s="271">
        <f t="shared" ref="L126:M126" si="58">SUM(L127)</f>
        <v>0</v>
      </c>
      <c r="M126" s="271">
        <f t="shared" si="58"/>
        <v>0</v>
      </c>
    </row>
    <row r="127" spans="1:15" ht="15.6" outlineLevel="1" x14ac:dyDescent="0.3">
      <c r="A127" s="31"/>
      <c r="B127" s="31"/>
      <c r="C127" s="52" t="s">
        <v>132</v>
      </c>
      <c r="D127" s="62" t="s">
        <v>133</v>
      </c>
      <c r="E127" s="63">
        <v>3293</v>
      </c>
      <c r="F127" s="128">
        <v>1105</v>
      </c>
      <c r="G127" s="100">
        <v>3000</v>
      </c>
      <c r="H127" s="128"/>
      <c r="I127" s="100">
        <v>5000</v>
      </c>
      <c r="J127" s="100">
        <v>230</v>
      </c>
      <c r="K127" s="267">
        <v>0</v>
      </c>
      <c r="L127" s="267"/>
      <c r="M127" s="267"/>
    </row>
    <row r="128" spans="1:15" ht="15.6" x14ac:dyDescent="0.3">
      <c r="A128" s="35" t="s">
        <v>10</v>
      </c>
      <c r="B128" s="69"/>
      <c r="C128" s="69"/>
      <c r="D128" s="37" t="s">
        <v>148</v>
      </c>
      <c r="E128" s="38">
        <f t="shared" ref="E128:M128" si="59">SUM(E129+E132)</f>
        <v>53490</v>
      </c>
      <c r="F128" s="38">
        <f t="shared" si="59"/>
        <v>86885</v>
      </c>
      <c r="G128" s="38">
        <f>SUM(G129+G132)</f>
        <v>58376</v>
      </c>
      <c r="H128" s="38">
        <f>H129+H132</f>
        <v>73134.84</v>
      </c>
      <c r="I128" s="38">
        <f t="shared" si="59"/>
        <v>73340</v>
      </c>
      <c r="J128" s="38">
        <f t="shared" si="59"/>
        <v>76018</v>
      </c>
      <c r="K128" s="232">
        <f t="shared" si="59"/>
        <v>87032</v>
      </c>
      <c r="L128" s="232">
        <f t="shared" si="59"/>
        <v>0</v>
      </c>
      <c r="M128" s="232">
        <f t="shared" si="59"/>
        <v>87074</v>
      </c>
    </row>
    <row r="129" spans="1:15" ht="15.6" x14ac:dyDescent="0.3">
      <c r="A129" s="9"/>
      <c r="B129" s="39">
        <v>50</v>
      </c>
      <c r="C129" s="39"/>
      <c r="D129" s="39" t="s">
        <v>99</v>
      </c>
      <c r="E129" s="61">
        <f t="shared" ref="E129:I129" si="60">SUM(E130:E131)</f>
        <v>1290</v>
      </c>
      <c r="F129" s="129">
        <f t="shared" si="60"/>
        <v>1344</v>
      </c>
      <c r="G129" s="61">
        <f>SUM(G130:G131)</f>
        <v>1376</v>
      </c>
      <c r="H129" s="129">
        <v>1150.94</v>
      </c>
      <c r="I129" s="61">
        <f t="shared" si="60"/>
        <v>1340</v>
      </c>
      <c r="J129" s="61">
        <v>1201</v>
      </c>
      <c r="K129" s="61">
        <f>SUM(K130:K131)</f>
        <v>1378</v>
      </c>
      <c r="L129" s="237">
        <f t="shared" ref="L129:M129" si="61">SUM(L130:L131)</f>
        <v>0</v>
      </c>
      <c r="M129" s="237">
        <f t="shared" si="61"/>
        <v>1420</v>
      </c>
      <c r="N129" s="268"/>
    </row>
    <row r="130" spans="1:15" ht="15.6" outlineLevel="1" x14ac:dyDescent="0.3">
      <c r="A130" s="9"/>
      <c r="B130" s="39"/>
      <c r="C130" s="40">
        <v>5002</v>
      </c>
      <c r="D130" s="40" t="s">
        <v>122</v>
      </c>
      <c r="E130" s="21">
        <v>960</v>
      </c>
      <c r="F130" s="128">
        <v>996</v>
      </c>
      <c r="G130" s="100">
        <v>1027</v>
      </c>
      <c r="H130" s="128"/>
      <c r="I130" s="100">
        <v>1000</v>
      </c>
      <c r="J130" s="100">
        <v>896</v>
      </c>
      <c r="K130" s="249">
        <v>1030</v>
      </c>
      <c r="L130" s="100"/>
      <c r="M130" s="100">
        <v>1061</v>
      </c>
      <c r="N130" s="280"/>
      <c r="O130" s="177"/>
    </row>
    <row r="131" spans="1:15" ht="15.6" outlineLevel="1" x14ac:dyDescent="0.3">
      <c r="A131" s="9"/>
      <c r="B131" s="39"/>
      <c r="C131" s="40">
        <v>506</v>
      </c>
      <c r="D131" s="40" t="s">
        <v>102</v>
      </c>
      <c r="E131" s="21">
        <v>330</v>
      </c>
      <c r="F131" s="128">
        <v>348</v>
      </c>
      <c r="G131" s="99">
        <v>349</v>
      </c>
      <c r="H131" s="128"/>
      <c r="I131" s="99">
        <v>340</v>
      </c>
      <c r="J131" s="100">
        <v>305</v>
      </c>
      <c r="K131" s="249">
        <v>348</v>
      </c>
      <c r="L131" s="100"/>
      <c r="M131" s="100">
        <v>359</v>
      </c>
      <c r="N131" s="280"/>
      <c r="O131" s="177"/>
    </row>
    <row r="132" spans="1:15" ht="15.6" x14ac:dyDescent="0.3">
      <c r="A132" s="9"/>
      <c r="B132" s="39">
        <v>55</v>
      </c>
      <c r="C132" s="39"/>
      <c r="D132" s="39" t="s">
        <v>6</v>
      </c>
      <c r="E132" s="8">
        <f t="shared" ref="E132:I132" si="62">SUM(E133:E134)</f>
        <v>52200</v>
      </c>
      <c r="F132" s="129">
        <f t="shared" si="62"/>
        <v>85541</v>
      </c>
      <c r="G132" s="8">
        <f>SUM(G133:G134)</f>
        <v>57000</v>
      </c>
      <c r="H132" s="129">
        <v>71983.899999999994</v>
      </c>
      <c r="I132" s="8">
        <f t="shared" si="62"/>
        <v>72000</v>
      </c>
      <c r="J132" s="8">
        <v>74817</v>
      </c>
      <c r="K132" s="8">
        <f>SUM(K133:K134)</f>
        <v>85654</v>
      </c>
      <c r="L132" s="228">
        <f t="shared" ref="L132:M132" si="63">SUM(L133:L134)</f>
        <v>0</v>
      </c>
      <c r="M132" s="228">
        <f t="shared" si="63"/>
        <v>85654</v>
      </c>
      <c r="O132" s="177"/>
    </row>
    <row r="133" spans="1:15" ht="15.6" outlineLevel="1" x14ac:dyDescent="0.3">
      <c r="A133" s="9"/>
      <c r="B133" s="39"/>
      <c r="C133" s="40">
        <v>5512</v>
      </c>
      <c r="D133" s="40" t="s">
        <v>149</v>
      </c>
      <c r="E133" s="21">
        <v>50000</v>
      </c>
      <c r="F133" s="128">
        <v>83389</v>
      </c>
      <c r="G133" s="100">
        <v>55000</v>
      </c>
      <c r="H133" s="128"/>
      <c r="I133" s="100">
        <v>70000</v>
      </c>
      <c r="J133" s="100">
        <v>71131</v>
      </c>
      <c r="K133" s="249">
        <v>84154</v>
      </c>
      <c r="L133" s="100"/>
      <c r="M133" s="100">
        <v>84154</v>
      </c>
      <c r="O133" s="177"/>
    </row>
    <row r="134" spans="1:15" ht="15.6" outlineLevel="1" x14ac:dyDescent="0.3">
      <c r="A134" s="9"/>
      <c r="B134" s="39"/>
      <c r="C134" s="40">
        <v>5513</v>
      </c>
      <c r="D134" s="40" t="s">
        <v>111</v>
      </c>
      <c r="E134" s="21">
        <v>2200</v>
      </c>
      <c r="F134" s="128">
        <v>2152</v>
      </c>
      <c r="G134" s="100">
        <v>2000</v>
      </c>
      <c r="H134" s="128"/>
      <c r="I134" s="122">
        <v>2000</v>
      </c>
      <c r="J134" s="100">
        <v>1381</v>
      </c>
      <c r="K134" s="249">
        <v>1500</v>
      </c>
      <c r="L134" s="100"/>
      <c r="M134" s="100">
        <v>1500</v>
      </c>
      <c r="O134" s="177"/>
    </row>
    <row r="135" spans="1:15" ht="15.6" x14ac:dyDescent="0.3">
      <c r="A135" s="35" t="s">
        <v>47</v>
      </c>
      <c r="B135" s="36"/>
      <c r="C135" s="45"/>
      <c r="D135" s="68" t="s">
        <v>150</v>
      </c>
      <c r="E135" s="65">
        <f t="shared" ref="E135:M135" si="64">SUM(E136+E139)</f>
        <v>14828</v>
      </c>
      <c r="F135" s="65">
        <f t="shared" si="64"/>
        <v>14842</v>
      </c>
      <c r="G135" s="65">
        <f>SUM(G136+G139)</f>
        <v>15473</v>
      </c>
      <c r="H135" s="65">
        <f>H136+H139</f>
        <v>16419.7</v>
      </c>
      <c r="I135" s="65">
        <f t="shared" si="64"/>
        <v>17785</v>
      </c>
      <c r="J135" s="65">
        <f t="shared" si="64"/>
        <v>15542</v>
      </c>
      <c r="K135" s="240">
        <f t="shared" si="64"/>
        <v>25513</v>
      </c>
      <c r="L135" s="240">
        <f t="shared" si="64"/>
        <v>0</v>
      </c>
      <c r="M135" s="240">
        <f t="shared" si="64"/>
        <v>27600</v>
      </c>
      <c r="O135" s="177"/>
    </row>
    <row r="136" spans="1:15" ht="15.6" x14ac:dyDescent="0.3">
      <c r="A136" s="9"/>
      <c r="B136" s="39">
        <v>50</v>
      </c>
      <c r="C136" s="40"/>
      <c r="D136" s="70" t="s">
        <v>99</v>
      </c>
      <c r="E136" s="71">
        <f t="shared" ref="E136:I136" si="65">SUM(E137:E138)</f>
        <v>6627</v>
      </c>
      <c r="F136" s="134">
        <f t="shared" si="65"/>
        <v>6321</v>
      </c>
      <c r="G136" s="71">
        <f>SUM(G137:G138)</f>
        <v>6097</v>
      </c>
      <c r="H136" s="134">
        <v>8836.68</v>
      </c>
      <c r="I136" s="71">
        <f t="shared" si="65"/>
        <v>8256</v>
      </c>
      <c r="J136" s="71">
        <v>9354</v>
      </c>
      <c r="K136" s="71">
        <f>SUM(K137:K138)</f>
        <v>10293</v>
      </c>
      <c r="L136" s="243">
        <f t="shared" ref="L136:M136" si="66">SUM(L137:L138)</f>
        <v>0</v>
      </c>
      <c r="M136" s="243">
        <f t="shared" si="66"/>
        <v>12380</v>
      </c>
      <c r="N136" s="268"/>
      <c r="O136" s="177"/>
    </row>
    <row r="137" spans="1:15" ht="15.6" outlineLevel="1" x14ac:dyDescent="0.3">
      <c r="A137" s="9"/>
      <c r="B137" s="39"/>
      <c r="C137" s="40">
        <v>5002</v>
      </c>
      <c r="D137" s="40" t="s">
        <v>122</v>
      </c>
      <c r="E137" s="21">
        <v>4931</v>
      </c>
      <c r="F137" s="128">
        <v>4632</v>
      </c>
      <c r="G137" s="100">
        <v>4550</v>
      </c>
      <c r="H137" s="128"/>
      <c r="I137" s="100">
        <v>6161</v>
      </c>
      <c r="J137" s="100">
        <v>7093</v>
      </c>
      <c r="K137" s="249">
        <v>7693</v>
      </c>
      <c r="L137" s="100"/>
      <c r="M137" s="249">
        <v>9000</v>
      </c>
      <c r="N137" s="280"/>
      <c r="O137" s="177"/>
    </row>
    <row r="138" spans="1:15" ht="15.6" outlineLevel="1" x14ac:dyDescent="0.3">
      <c r="A138" s="9"/>
      <c r="B138" s="39"/>
      <c r="C138" s="40">
        <v>506</v>
      </c>
      <c r="D138" s="40" t="s">
        <v>102</v>
      </c>
      <c r="E138" s="21">
        <v>1696</v>
      </c>
      <c r="F138" s="128">
        <v>1689</v>
      </c>
      <c r="G138" s="100">
        <v>1547</v>
      </c>
      <c r="H138" s="128"/>
      <c r="I138" s="100">
        <v>2095</v>
      </c>
      <c r="J138" s="100">
        <v>2261</v>
      </c>
      <c r="K138" s="249">
        <v>2600</v>
      </c>
      <c r="L138" s="100"/>
      <c r="M138" s="249">
        <v>3380</v>
      </c>
      <c r="N138" s="280"/>
      <c r="O138" s="177"/>
    </row>
    <row r="139" spans="1:15" ht="15.6" x14ac:dyDescent="0.3">
      <c r="A139" s="9"/>
      <c r="B139" s="39">
        <v>55</v>
      </c>
      <c r="C139" s="40"/>
      <c r="D139" s="70" t="s">
        <v>6</v>
      </c>
      <c r="E139" s="71">
        <f t="shared" ref="E139:I139" si="67">SUM(E140:E141)</f>
        <v>8201</v>
      </c>
      <c r="F139" s="134">
        <f t="shared" si="67"/>
        <v>8521</v>
      </c>
      <c r="G139" s="71">
        <f>SUM(G140:G141)</f>
        <v>9376</v>
      </c>
      <c r="H139" s="134">
        <v>7583.02</v>
      </c>
      <c r="I139" s="71">
        <f t="shared" si="67"/>
        <v>9529</v>
      </c>
      <c r="J139" s="71">
        <v>6188</v>
      </c>
      <c r="K139" s="71">
        <f>SUM(K140:K141)</f>
        <v>15220</v>
      </c>
      <c r="L139" s="243">
        <f t="shared" ref="L139:M139" si="68">SUM(L140:L141)</f>
        <v>0</v>
      </c>
      <c r="M139" s="243">
        <f t="shared" si="68"/>
        <v>15220</v>
      </c>
      <c r="O139" s="177"/>
    </row>
    <row r="140" spans="1:15" ht="15.6" outlineLevel="1" x14ac:dyDescent="0.3">
      <c r="A140" s="9"/>
      <c r="B140" s="39"/>
      <c r="C140" s="40">
        <v>5500</v>
      </c>
      <c r="D140" s="40" t="s">
        <v>103</v>
      </c>
      <c r="E140" s="21">
        <v>76</v>
      </c>
      <c r="F140" s="128">
        <v>31</v>
      </c>
      <c r="G140" s="99">
        <v>50</v>
      </c>
      <c r="H140" s="128"/>
      <c r="I140" s="99">
        <v>50</v>
      </c>
      <c r="J140" s="100">
        <v>42</v>
      </c>
      <c r="K140" s="249">
        <v>50</v>
      </c>
      <c r="L140" s="100"/>
      <c r="M140" s="249">
        <v>50</v>
      </c>
    </row>
    <row r="141" spans="1:15" ht="15.6" outlineLevel="1" x14ac:dyDescent="0.3">
      <c r="A141" s="9"/>
      <c r="B141" s="39"/>
      <c r="C141" s="40">
        <v>5513</v>
      </c>
      <c r="D141" s="40" t="s">
        <v>111</v>
      </c>
      <c r="E141" s="21">
        <v>8125</v>
      </c>
      <c r="F141" s="128">
        <v>8490</v>
      </c>
      <c r="G141" s="100">
        <v>9326</v>
      </c>
      <c r="H141" s="128"/>
      <c r="I141" s="100">
        <v>9479</v>
      </c>
      <c r="J141" s="100">
        <v>5949</v>
      </c>
      <c r="K141" s="249">
        <v>15170</v>
      </c>
      <c r="L141" s="100"/>
      <c r="M141" s="249">
        <v>15170</v>
      </c>
    </row>
    <row r="142" spans="1:15" ht="15.6" x14ac:dyDescent="0.3">
      <c r="A142" s="35" t="s">
        <v>49</v>
      </c>
      <c r="B142" s="36"/>
      <c r="C142" s="45"/>
      <c r="D142" s="68" t="s">
        <v>151</v>
      </c>
      <c r="E142" s="65">
        <f t="shared" ref="E142:M142" si="69">SUM(E143+E146)</f>
        <v>2762</v>
      </c>
      <c r="F142" s="65">
        <f t="shared" si="69"/>
        <v>4496</v>
      </c>
      <c r="G142" s="65">
        <f>SUM(G143+G146)</f>
        <v>3020</v>
      </c>
      <c r="H142" s="65">
        <f>H143+H146</f>
        <v>3384.8999999999996</v>
      </c>
      <c r="I142" s="65">
        <f t="shared" si="69"/>
        <v>5452</v>
      </c>
      <c r="J142" s="65">
        <f t="shared" si="69"/>
        <v>5325</v>
      </c>
      <c r="K142" s="240">
        <f t="shared" si="69"/>
        <v>4511</v>
      </c>
      <c r="L142" s="240">
        <f t="shared" si="69"/>
        <v>0</v>
      </c>
      <c r="M142" s="240">
        <f t="shared" si="69"/>
        <v>7580</v>
      </c>
    </row>
    <row r="143" spans="1:15" ht="15.6" x14ac:dyDescent="0.3">
      <c r="A143" s="9"/>
      <c r="B143" s="39">
        <v>50</v>
      </c>
      <c r="C143" s="40"/>
      <c r="D143" s="70" t="s">
        <v>99</v>
      </c>
      <c r="E143" s="71">
        <f t="shared" ref="E143:I143" si="70">SUM(E144:E145)</f>
        <v>2032</v>
      </c>
      <c r="F143" s="134">
        <f t="shared" si="70"/>
        <v>1766</v>
      </c>
      <c r="G143" s="71">
        <f>SUM(G144:G145)</f>
        <v>2168</v>
      </c>
      <c r="H143" s="134">
        <v>2089.4699999999998</v>
      </c>
      <c r="I143" s="71">
        <f t="shared" si="70"/>
        <v>2500</v>
      </c>
      <c r="J143" s="71">
        <v>2071</v>
      </c>
      <c r="K143" s="71">
        <f>SUM(K144:K145)</f>
        <v>2500</v>
      </c>
      <c r="L143" s="243">
        <f t="shared" ref="L143:M143" si="71">SUM(L144:L145)</f>
        <v>0</v>
      </c>
      <c r="M143" s="243">
        <f t="shared" si="71"/>
        <v>2580</v>
      </c>
    </row>
    <row r="144" spans="1:15" ht="15.6" outlineLevel="1" x14ac:dyDescent="0.3">
      <c r="A144" s="9"/>
      <c r="B144" s="39"/>
      <c r="C144" s="40">
        <v>5002</v>
      </c>
      <c r="D144" s="40" t="s">
        <v>122</v>
      </c>
      <c r="E144" s="21">
        <v>1512</v>
      </c>
      <c r="F144" s="128">
        <v>1314</v>
      </c>
      <c r="G144" s="100">
        <v>1618</v>
      </c>
      <c r="H144" s="128"/>
      <c r="I144" s="100">
        <v>1865</v>
      </c>
      <c r="J144" s="100">
        <v>1546</v>
      </c>
      <c r="K144" s="249">
        <v>1868</v>
      </c>
      <c r="L144" s="100"/>
      <c r="M144" s="100">
        <v>1928</v>
      </c>
    </row>
    <row r="145" spans="1:13" ht="15.6" outlineLevel="1" x14ac:dyDescent="0.3">
      <c r="A145" s="9"/>
      <c r="B145" s="39"/>
      <c r="C145" s="40">
        <v>506</v>
      </c>
      <c r="D145" s="40" t="s">
        <v>102</v>
      </c>
      <c r="E145" s="21">
        <v>520</v>
      </c>
      <c r="F145" s="128">
        <v>452</v>
      </c>
      <c r="G145" s="99">
        <v>550</v>
      </c>
      <c r="H145" s="128"/>
      <c r="I145" s="99">
        <v>635</v>
      </c>
      <c r="J145" s="100">
        <v>526</v>
      </c>
      <c r="K145" s="249">
        <v>632</v>
      </c>
      <c r="L145" s="100"/>
      <c r="M145" s="100">
        <v>652</v>
      </c>
    </row>
    <row r="146" spans="1:13" ht="15.6" x14ac:dyDescent="0.3">
      <c r="A146" s="9"/>
      <c r="B146" s="39">
        <v>55</v>
      </c>
      <c r="C146" s="40"/>
      <c r="D146" s="70" t="s">
        <v>6</v>
      </c>
      <c r="E146" s="71">
        <f t="shared" ref="E146:I146" si="72">SUM(E147)</f>
        <v>730</v>
      </c>
      <c r="F146" s="134">
        <f t="shared" si="72"/>
        <v>2730</v>
      </c>
      <c r="G146" s="71">
        <f t="shared" si="72"/>
        <v>852</v>
      </c>
      <c r="H146" s="134">
        <v>1295.43</v>
      </c>
      <c r="I146" s="71">
        <f t="shared" si="72"/>
        <v>2952</v>
      </c>
      <c r="J146" s="71">
        <v>3254</v>
      </c>
      <c r="K146" s="71">
        <f>SUM(K147)</f>
        <v>2011</v>
      </c>
      <c r="L146" s="243">
        <f t="shared" ref="L146:M146" si="73">SUM(L147)</f>
        <v>0</v>
      </c>
      <c r="M146" s="243">
        <f t="shared" si="73"/>
        <v>5000</v>
      </c>
    </row>
    <row r="147" spans="1:13" ht="15.6" outlineLevel="1" x14ac:dyDescent="0.3">
      <c r="A147" s="9"/>
      <c r="B147" s="39"/>
      <c r="C147" s="40">
        <v>5540</v>
      </c>
      <c r="D147" s="40" t="s">
        <v>152</v>
      </c>
      <c r="E147" s="21">
        <v>730</v>
      </c>
      <c r="F147" s="128">
        <v>2730</v>
      </c>
      <c r="G147" s="99">
        <v>852</v>
      </c>
      <c r="H147" s="128"/>
      <c r="I147" s="100">
        <v>2952</v>
      </c>
      <c r="J147" s="100">
        <v>3254</v>
      </c>
      <c r="K147" s="100">
        <v>2011</v>
      </c>
      <c r="L147" s="100"/>
      <c r="M147" s="100">
        <v>5000</v>
      </c>
    </row>
    <row r="148" spans="1:13" ht="15.6" x14ac:dyDescent="0.3">
      <c r="A148" s="35" t="s">
        <v>11</v>
      </c>
      <c r="B148" s="69"/>
      <c r="C148" s="69"/>
      <c r="D148" s="37" t="s">
        <v>153</v>
      </c>
      <c r="E148" s="38">
        <f>SUM(E149)</f>
        <v>8064</v>
      </c>
      <c r="F148" s="38">
        <f>SUM(F149)</f>
        <v>500</v>
      </c>
      <c r="G148" s="38">
        <f>SUM(G149+G151)</f>
        <v>17854</v>
      </c>
      <c r="H148" s="38">
        <f>H149+H151</f>
        <v>6991</v>
      </c>
      <c r="I148" s="38">
        <f>SUM(I149+I151)</f>
        <v>9427</v>
      </c>
      <c r="J148" s="38">
        <v>40</v>
      </c>
      <c r="K148" s="232">
        <f t="shared" ref="K148:M148" si="74">SUM(K149+K151)</f>
        <v>6427</v>
      </c>
      <c r="L148" s="232">
        <f t="shared" si="74"/>
        <v>0</v>
      </c>
      <c r="M148" s="232">
        <f t="shared" si="74"/>
        <v>16427</v>
      </c>
    </row>
    <row r="149" spans="1:13" ht="15.6" x14ac:dyDescent="0.3">
      <c r="A149" s="9"/>
      <c r="B149" s="39">
        <v>45</v>
      </c>
      <c r="C149" s="39"/>
      <c r="D149" s="72" t="s">
        <v>35</v>
      </c>
      <c r="E149" s="8">
        <f>SUM(E150:E152)</f>
        <v>8064</v>
      </c>
      <c r="F149" s="129">
        <f>SUM(F150:F152)</f>
        <v>500</v>
      </c>
      <c r="G149" s="8">
        <f>SUM(G150)</f>
        <v>1800</v>
      </c>
      <c r="H149" s="129">
        <v>794</v>
      </c>
      <c r="I149" s="8">
        <f>SUM(I150)</f>
        <v>1427</v>
      </c>
      <c r="J149" s="8">
        <v>40</v>
      </c>
      <c r="K149" s="8">
        <f>SUM(K150)</f>
        <v>1427</v>
      </c>
      <c r="L149" s="228">
        <f t="shared" ref="L149:M149" si="75">SUM(L150)</f>
        <v>0</v>
      </c>
      <c r="M149" s="228">
        <f t="shared" si="75"/>
        <v>1427</v>
      </c>
    </row>
    <row r="150" spans="1:13" ht="15.6" outlineLevel="1" x14ac:dyDescent="0.3">
      <c r="A150" s="9"/>
      <c r="B150" s="39"/>
      <c r="C150" s="40">
        <v>4520</v>
      </c>
      <c r="D150" s="73" t="s">
        <v>401</v>
      </c>
      <c r="E150" s="21"/>
      <c r="F150" s="128">
        <v>500</v>
      </c>
      <c r="G150" s="100">
        <v>1800</v>
      </c>
      <c r="H150" s="128"/>
      <c r="I150" s="122">
        <v>1427</v>
      </c>
      <c r="J150" s="100"/>
      <c r="K150" s="257">
        <v>1427</v>
      </c>
      <c r="L150" s="100"/>
      <c r="M150" s="118">
        <v>1427</v>
      </c>
    </row>
    <row r="151" spans="1:13" ht="15.6" x14ac:dyDescent="0.3">
      <c r="A151" s="9"/>
      <c r="B151" s="39">
        <v>55</v>
      </c>
      <c r="C151" s="40"/>
      <c r="D151" s="76" t="s">
        <v>6</v>
      </c>
      <c r="E151" s="71"/>
      <c r="F151" s="134"/>
      <c r="G151" s="137">
        <f>SUM(G152)</f>
        <v>16054</v>
      </c>
      <c r="H151" s="134">
        <v>6197</v>
      </c>
      <c r="I151" s="137">
        <f>SUM(I152)</f>
        <v>8000</v>
      </c>
      <c r="J151" s="137">
        <v>40</v>
      </c>
      <c r="K151" s="137">
        <f>SUM(K152)</f>
        <v>5000</v>
      </c>
      <c r="L151" s="261">
        <f t="shared" ref="L151:M151" si="76">SUM(L152)</f>
        <v>0</v>
      </c>
      <c r="M151" s="261">
        <f t="shared" si="76"/>
        <v>15000</v>
      </c>
    </row>
    <row r="152" spans="1:13" ht="15.6" outlineLevel="1" x14ac:dyDescent="0.3">
      <c r="A152" s="9"/>
      <c r="B152" s="39"/>
      <c r="C152" s="40">
        <v>5511</v>
      </c>
      <c r="D152" s="73" t="s">
        <v>304</v>
      </c>
      <c r="E152" s="21">
        <v>8064</v>
      </c>
      <c r="F152" s="128">
        <v>0</v>
      </c>
      <c r="G152" s="100">
        <v>16054</v>
      </c>
      <c r="H152" s="128"/>
      <c r="I152" s="122">
        <v>8000</v>
      </c>
      <c r="J152" s="100">
        <v>40</v>
      </c>
      <c r="K152" s="100">
        <v>5000</v>
      </c>
      <c r="L152" s="100"/>
      <c r="M152" s="100">
        <v>15000</v>
      </c>
    </row>
    <row r="153" spans="1:13" ht="15.6" x14ac:dyDescent="0.3">
      <c r="A153" s="35" t="s">
        <v>48</v>
      </c>
      <c r="B153" s="36"/>
      <c r="C153" s="45"/>
      <c r="D153" s="64" t="s">
        <v>400</v>
      </c>
      <c r="E153" s="138"/>
      <c r="F153" s="138"/>
      <c r="G153" s="115">
        <f t="shared" ref="G153:M154" si="77">SUM(G154)</f>
        <v>1600</v>
      </c>
      <c r="H153" s="138">
        <f>H154</f>
        <v>84.13</v>
      </c>
      <c r="I153" s="115">
        <f t="shared" si="77"/>
        <v>1600</v>
      </c>
      <c r="J153" s="115">
        <f t="shared" si="77"/>
        <v>1244</v>
      </c>
      <c r="K153" s="255">
        <f t="shared" si="77"/>
        <v>1600</v>
      </c>
      <c r="L153" s="255">
        <f t="shared" si="77"/>
        <v>0</v>
      </c>
      <c r="M153" s="255">
        <f t="shared" si="77"/>
        <v>1600</v>
      </c>
    </row>
    <row r="154" spans="1:13" ht="15.6" x14ac:dyDescent="0.3">
      <c r="A154" s="9"/>
      <c r="B154" s="39">
        <v>55</v>
      </c>
      <c r="C154" s="40"/>
      <c r="D154" s="76" t="s">
        <v>6</v>
      </c>
      <c r="E154" s="21"/>
      <c r="F154" s="128"/>
      <c r="G154" s="137">
        <f t="shared" si="77"/>
        <v>1600</v>
      </c>
      <c r="H154" s="128">
        <v>84.13</v>
      </c>
      <c r="I154" s="137">
        <f t="shared" si="77"/>
        <v>1600</v>
      </c>
      <c r="J154" s="137">
        <v>1244</v>
      </c>
      <c r="K154" s="137">
        <f>SUM(K155)</f>
        <v>1600</v>
      </c>
      <c r="L154" s="261">
        <f t="shared" ref="L154:M154" si="78">SUM(L155)</f>
        <v>0</v>
      </c>
      <c r="M154" s="261">
        <f t="shared" si="78"/>
        <v>1600</v>
      </c>
    </row>
    <row r="155" spans="1:13" ht="15.6" outlineLevel="1" x14ac:dyDescent="0.3">
      <c r="A155" s="9"/>
      <c r="B155" s="39"/>
      <c r="C155" s="40">
        <v>5512</v>
      </c>
      <c r="D155" s="73" t="s">
        <v>402</v>
      </c>
      <c r="E155" s="21"/>
      <c r="F155" s="128"/>
      <c r="G155" s="100">
        <v>1600</v>
      </c>
      <c r="H155" s="128"/>
      <c r="I155" s="122">
        <v>1600</v>
      </c>
      <c r="J155" s="100">
        <v>1244</v>
      </c>
      <c r="K155" s="100">
        <v>1600</v>
      </c>
      <c r="L155" s="100"/>
      <c r="M155" s="100">
        <v>1600</v>
      </c>
    </row>
    <row r="156" spans="1:13" ht="15.6" x14ac:dyDescent="0.3">
      <c r="A156" s="31"/>
      <c r="B156" s="32" t="s">
        <v>12</v>
      </c>
      <c r="C156" s="32"/>
      <c r="D156" s="33" t="s">
        <v>154</v>
      </c>
      <c r="E156" s="55">
        <f t="shared" ref="E156:M156" si="79">SUM(E157+E164+E173)</f>
        <v>20653</v>
      </c>
      <c r="F156" s="55">
        <f t="shared" si="79"/>
        <v>26119</v>
      </c>
      <c r="G156" s="55">
        <f t="shared" si="79"/>
        <v>20813</v>
      </c>
      <c r="H156" s="55">
        <f t="shared" si="79"/>
        <v>20328.060000000001</v>
      </c>
      <c r="I156" s="55">
        <f t="shared" si="79"/>
        <v>22291</v>
      </c>
      <c r="J156" s="55">
        <f t="shared" si="79"/>
        <v>28706</v>
      </c>
      <c r="K156" s="236">
        <f t="shared" si="79"/>
        <v>26914</v>
      </c>
      <c r="L156" s="236">
        <f t="shared" si="79"/>
        <v>0</v>
      </c>
      <c r="M156" s="236">
        <f t="shared" si="79"/>
        <v>29207</v>
      </c>
    </row>
    <row r="157" spans="1:13" ht="15.6" x14ac:dyDescent="0.3">
      <c r="A157" s="35" t="s">
        <v>13</v>
      </c>
      <c r="B157" s="36"/>
      <c r="C157" s="36"/>
      <c r="D157" s="37" t="s">
        <v>155</v>
      </c>
      <c r="E157" s="38">
        <f t="shared" ref="E157:M157" si="80">SUM(E158+E160)</f>
        <v>4681</v>
      </c>
      <c r="F157" s="38">
        <f t="shared" si="80"/>
        <v>4669</v>
      </c>
      <c r="G157" s="38">
        <f>SUM(G158+G160)</f>
        <v>4821</v>
      </c>
      <c r="H157" s="38">
        <f>H158+H160</f>
        <v>4945.7</v>
      </c>
      <c r="I157" s="38">
        <f t="shared" si="80"/>
        <v>4910</v>
      </c>
      <c r="J157" s="38">
        <f t="shared" si="80"/>
        <v>5781</v>
      </c>
      <c r="K157" s="232">
        <f t="shared" si="80"/>
        <v>5038</v>
      </c>
      <c r="L157" s="232">
        <f t="shared" si="80"/>
        <v>0</v>
      </c>
      <c r="M157" s="232">
        <f t="shared" si="80"/>
        <v>6569</v>
      </c>
    </row>
    <row r="158" spans="1:13" ht="15.6" x14ac:dyDescent="0.3">
      <c r="A158" s="9"/>
      <c r="B158" s="39">
        <v>45</v>
      </c>
      <c r="C158" s="39"/>
      <c r="D158" s="39" t="s">
        <v>35</v>
      </c>
      <c r="E158" s="8">
        <f t="shared" ref="E158:I158" si="81">SUM(E159)</f>
        <v>2857</v>
      </c>
      <c r="F158" s="129">
        <f t="shared" si="81"/>
        <v>2857</v>
      </c>
      <c r="G158" s="8">
        <f t="shared" si="81"/>
        <v>2451</v>
      </c>
      <c r="H158" s="129">
        <v>2451</v>
      </c>
      <c r="I158" s="8">
        <f t="shared" si="81"/>
        <v>2400</v>
      </c>
      <c r="J158" s="8">
        <v>2400</v>
      </c>
      <c r="K158" s="8">
        <f>SUM(K159)</f>
        <v>2469</v>
      </c>
      <c r="L158" s="228">
        <f t="shared" ref="L158:M158" si="82">SUM(L159)</f>
        <v>0</v>
      </c>
      <c r="M158" s="228">
        <f t="shared" si="82"/>
        <v>2469</v>
      </c>
    </row>
    <row r="159" spans="1:13" ht="15.6" outlineLevel="1" x14ac:dyDescent="0.3">
      <c r="A159" s="9"/>
      <c r="B159" s="39"/>
      <c r="C159" s="40">
        <v>4520</v>
      </c>
      <c r="D159" s="40" t="s">
        <v>157</v>
      </c>
      <c r="E159" s="21">
        <v>2857</v>
      </c>
      <c r="F159" s="128">
        <v>2857</v>
      </c>
      <c r="G159" s="100">
        <v>2451</v>
      </c>
      <c r="H159" s="128"/>
      <c r="I159" s="100">
        <v>2400</v>
      </c>
      <c r="J159" s="100">
        <v>2400</v>
      </c>
      <c r="K159" s="100">
        <v>2469</v>
      </c>
      <c r="L159" s="100"/>
      <c r="M159" s="100">
        <v>2469</v>
      </c>
    </row>
    <row r="160" spans="1:13" ht="15.6" x14ac:dyDescent="0.3">
      <c r="A160" s="74"/>
      <c r="B160" s="70">
        <v>55</v>
      </c>
      <c r="C160" s="70"/>
      <c r="D160" s="70" t="s">
        <v>6</v>
      </c>
      <c r="E160" s="71">
        <f t="shared" ref="E160:I160" si="83">SUM(E161:E163)</f>
        <v>1824</v>
      </c>
      <c r="F160" s="134">
        <f t="shared" si="83"/>
        <v>1812</v>
      </c>
      <c r="G160" s="71">
        <f>SUM(G161:G163)</f>
        <v>2370</v>
      </c>
      <c r="H160" s="134">
        <v>2494.6999999999998</v>
      </c>
      <c r="I160" s="71">
        <f t="shared" si="83"/>
        <v>2510</v>
      </c>
      <c r="J160" s="71">
        <v>3381</v>
      </c>
      <c r="K160" s="71">
        <f>SUM(K161:K163)</f>
        <v>2569</v>
      </c>
      <c r="L160" s="243">
        <f t="shared" ref="L160:M160" si="84">SUM(L161:L163)</f>
        <v>0</v>
      </c>
      <c r="M160" s="243">
        <f t="shared" si="84"/>
        <v>4100</v>
      </c>
    </row>
    <row r="161" spans="1:13" ht="15.6" outlineLevel="1" x14ac:dyDescent="0.3">
      <c r="A161" s="74"/>
      <c r="B161" s="70"/>
      <c r="C161" s="40">
        <v>5504</v>
      </c>
      <c r="D161" s="40" t="s">
        <v>110</v>
      </c>
      <c r="E161" s="21">
        <v>64</v>
      </c>
      <c r="F161" s="128">
        <v>0</v>
      </c>
      <c r="G161" s="99">
        <v>0</v>
      </c>
      <c r="H161" s="128"/>
      <c r="I161" s="267">
        <v>0</v>
      </c>
      <c r="J161" s="267">
        <v>0</v>
      </c>
      <c r="K161" s="267">
        <v>0</v>
      </c>
      <c r="L161" s="267"/>
      <c r="M161" s="267">
        <v>0</v>
      </c>
    </row>
    <row r="162" spans="1:13" ht="15.6" outlineLevel="1" x14ac:dyDescent="0.3">
      <c r="A162" s="74"/>
      <c r="B162" s="70"/>
      <c r="C162" s="40">
        <v>5512</v>
      </c>
      <c r="D162" s="40" t="s">
        <v>147</v>
      </c>
      <c r="E162" s="21">
        <v>1660</v>
      </c>
      <c r="F162" s="128">
        <v>1812</v>
      </c>
      <c r="G162" s="100">
        <v>2270</v>
      </c>
      <c r="H162" s="128"/>
      <c r="I162" s="100">
        <v>2410</v>
      </c>
      <c r="J162" s="100">
        <v>3381</v>
      </c>
      <c r="K162" s="249">
        <v>2469</v>
      </c>
      <c r="L162" s="100"/>
      <c r="M162" s="100">
        <v>4000</v>
      </c>
    </row>
    <row r="163" spans="1:13" ht="15.6" outlineLevel="1" x14ac:dyDescent="0.3">
      <c r="A163" s="74"/>
      <c r="B163" s="70"/>
      <c r="C163" s="40">
        <v>5515</v>
      </c>
      <c r="D163" s="40" t="s">
        <v>158</v>
      </c>
      <c r="E163" s="21">
        <v>100</v>
      </c>
      <c r="F163" s="128">
        <v>0</v>
      </c>
      <c r="G163" s="99">
        <v>100</v>
      </c>
      <c r="H163" s="128"/>
      <c r="I163" s="99">
        <v>100</v>
      </c>
      <c r="J163" s="100">
        <v>0</v>
      </c>
      <c r="K163" s="249">
        <v>100</v>
      </c>
      <c r="L163" s="100"/>
      <c r="M163" s="100">
        <v>100</v>
      </c>
    </row>
    <row r="164" spans="1:13" ht="15.6" x14ac:dyDescent="0.3">
      <c r="A164" s="35" t="s">
        <v>14</v>
      </c>
      <c r="B164" s="36"/>
      <c r="C164" s="36"/>
      <c r="D164" s="37" t="s">
        <v>159</v>
      </c>
      <c r="E164" s="38">
        <f t="shared" ref="E164:M164" si="85">SUM(E165+E168)</f>
        <v>15972</v>
      </c>
      <c r="F164" s="38">
        <f t="shared" si="85"/>
        <v>20750</v>
      </c>
      <c r="G164" s="38">
        <f>SUM(G165+G168)</f>
        <v>15992</v>
      </c>
      <c r="H164" s="38">
        <f>H165+H168</f>
        <v>15382.36</v>
      </c>
      <c r="I164" s="38">
        <f t="shared" si="85"/>
        <v>17381</v>
      </c>
      <c r="J164" s="38">
        <f t="shared" si="85"/>
        <v>22925</v>
      </c>
      <c r="K164" s="232">
        <f t="shared" si="85"/>
        <v>21876</v>
      </c>
      <c r="L164" s="232">
        <f t="shared" si="85"/>
        <v>0</v>
      </c>
      <c r="M164" s="232">
        <f t="shared" si="85"/>
        <v>22638</v>
      </c>
    </row>
    <row r="165" spans="1:13" ht="15.6" x14ac:dyDescent="0.3">
      <c r="A165" s="9"/>
      <c r="B165" s="39">
        <v>50</v>
      </c>
      <c r="C165" s="39"/>
      <c r="D165" s="72" t="s">
        <v>99</v>
      </c>
      <c r="E165" s="8">
        <f t="shared" ref="E165:I165" si="86">SUM(E166:E167)</f>
        <v>10615</v>
      </c>
      <c r="F165" s="129">
        <f t="shared" si="86"/>
        <v>10397</v>
      </c>
      <c r="G165" s="8">
        <f>SUM(G166:G167)</f>
        <v>11267</v>
      </c>
      <c r="H165" s="129">
        <v>11389.76</v>
      </c>
      <c r="I165" s="8">
        <f t="shared" si="86"/>
        <v>11961</v>
      </c>
      <c r="J165" s="8">
        <v>16568</v>
      </c>
      <c r="K165" s="8">
        <f>SUM(K166:K167)</f>
        <v>16056</v>
      </c>
      <c r="L165" s="228">
        <f t="shared" ref="L165:M165" si="87">SUM(L166:L167)</f>
        <v>0</v>
      </c>
      <c r="M165" s="228">
        <f t="shared" si="87"/>
        <v>16538</v>
      </c>
    </row>
    <row r="166" spans="1:13" ht="15.6" outlineLevel="1" x14ac:dyDescent="0.3">
      <c r="A166" s="9"/>
      <c r="B166" s="39"/>
      <c r="C166" s="40">
        <v>5002</v>
      </c>
      <c r="D166" s="73" t="s">
        <v>122</v>
      </c>
      <c r="E166" s="21">
        <v>7898</v>
      </c>
      <c r="F166" s="128">
        <v>7717</v>
      </c>
      <c r="G166" s="100">
        <v>8408</v>
      </c>
      <c r="H166" s="128"/>
      <c r="I166" s="100">
        <v>8926</v>
      </c>
      <c r="J166" s="100">
        <v>12602</v>
      </c>
      <c r="K166" s="249">
        <v>12000</v>
      </c>
      <c r="L166" s="100"/>
      <c r="M166" s="100">
        <v>12360</v>
      </c>
    </row>
    <row r="167" spans="1:13" ht="15.6" outlineLevel="1" x14ac:dyDescent="0.3">
      <c r="A167" s="9"/>
      <c r="B167" s="39"/>
      <c r="C167" s="40">
        <v>506</v>
      </c>
      <c r="D167" s="73" t="s">
        <v>102</v>
      </c>
      <c r="E167" s="21">
        <v>2717</v>
      </c>
      <c r="F167" s="128">
        <v>2680</v>
      </c>
      <c r="G167" s="100">
        <v>2859</v>
      </c>
      <c r="H167" s="128"/>
      <c r="I167" s="100">
        <v>3035</v>
      </c>
      <c r="J167" s="100">
        <v>3965</v>
      </c>
      <c r="K167" s="249">
        <v>4056</v>
      </c>
      <c r="L167" s="100"/>
      <c r="M167" s="100">
        <v>4178</v>
      </c>
    </row>
    <row r="168" spans="1:13" ht="15.6" x14ac:dyDescent="0.3">
      <c r="A168" s="9"/>
      <c r="B168" s="39">
        <v>55</v>
      </c>
      <c r="C168" s="39"/>
      <c r="D168" s="72" t="s">
        <v>6</v>
      </c>
      <c r="E168" s="8">
        <f>SUM(E169:E172)</f>
        <v>5357</v>
      </c>
      <c r="F168" s="129">
        <f>SUM(F169:F172)</f>
        <v>10353</v>
      </c>
      <c r="G168" s="8">
        <f>SUM(G169:G172)</f>
        <v>4725</v>
      </c>
      <c r="H168" s="129">
        <v>3992.6</v>
      </c>
      <c r="I168" s="8">
        <f>SUM(I169:I172)</f>
        <v>5420</v>
      </c>
      <c r="J168" s="8">
        <v>6357</v>
      </c>
      <c r="K168" s="8">
        <f>SUM(K169:K172)</f>
        <v>5820</v>
      </c>
      <c r="L168" s="228">
        <f>SUM(L169:L172)</f>
        <v>0</v>
      </c>
      <c r="M168" s="228">
        <f>SUM(M169:M172)</f>
        <v>6100</v>
      </c>
    </row>
    <row r="169" spans="1:13" ht="15.6" outlineLevel="1" x14ac:dyDescent="0.3">
      <c r="A169" s="9"/>
      <c r="B169" s="39"/>
      <c r="C169" s="40">
        <v>5512</v>
      </c>
      <c r="D169" s="73" t="s">
        <v>160</v>
      </c>
      <c r="E169" s="21">
        <v>3957</v>
      </c>
      <c r="F169" s="128">
        <v>4635</v>
      </c>
      <c r="G169" s="100">
        <v>4000</v>
      </c>
      <c r="H169" s="128"/>
      <c r="I169" s="100">
        <v>4720</v>
      </c>
      <c r="J169" s="100">
        <v>5338</v>
      </c>
      <c r="K169" s="249">
        <v>4800</v>
      </c>
      <c r="L169" s="100"/>
      <c r="M169" s="100">
        <v>4800</v>
      </c>
    </row>
    <row r="170" spans="1:13" ht="15.6" outlineLevel="1" x14ac:dyDescent="0.3">
      <c r="A170" s="9"/>
      <c r="B170" s="39"/>
      <c r="C170" s="40">
        <v>5515</v>
      </c>
      <c r="D170" s="73" t="s">
        <v>158</v>
      </c>
      <c r="E170" s="21">
        <v>700</v>
      </c>
      <c r="F170" s="128">
        <v>2859</v>
      </c>
      <c r="G170" s="99">
        <v>725</v>
      </c>
      <c r="H170" s="128"/>
      <c r="I170" s="99">
        <v>700</v>
      </c>
      <c r="J170" s="100">
        <v>792</v>
      </c>
      <c r="K170" s="249">
        <v>700</v>
      </c>
      <c r="L170" s="100"/>
      <c r="M170" s="100">
        <v>700</v>
      </c>
    </row>
    <row r="171" spans="1:13" s="227" customFormat="1" ht="15.6" outlineLevel="1" x14ac:dyDescent="0.3">
      <c r="A171" s="229"/>
      <c r="B171" s="233"/>
      <c r="C171" s="234">
        <v>5522</v>
      </c>
      <c r="D171" s="244" t="s">
        <v>222</v>
      </c>
      <c r="E171" s="230"/>
      <c r="F171" s="260"/>
      <c r="G171" s="248"/>
      <c r="H171" s="260"/>
      <c r="I171" s="267">
        <v>0</v>
      </c>
      <c r="J171" s="267">
        <v>0</v>
      </c>
      <c r="K171" s="267">
        <v>0</v>
      </c>
      <c r="L171" s="267">
        <v>0</v>
      </c>
      <c r="M171" s="249">
        <v>100</v>
      </c>
    </row>
    <row r="172" spans="1:13" ht="15.6" outlineLevel="1" x14ac:dyDescent="0.3">
      <c r="A172" s="9"/>
      <c r="B172" s="39"/>
      <c r="C172" s="40">
        <v>5523</v>
      </c>
      <c r="D172" s="62" t="s">
        <v>143</v>
      </c>
      <c r="E172" s="21">
        <v>700</v>
      </c>
      <c r="F172" s="128">
        <v>2859</v>
      </c>
      <c r="G172" s="99">
        <v>0</v>
      </c>
      <c r="H172" s="128"/>
      <c r="I172" s="99">
        <v>0</v>
      </c>
      <c r="J172" s="100"/>
      <c r="K172" s="249">
        <v>320</v>
      </c>
      <c r="L172" s="100"/>
      <c r="M172" s="100">
        <v>500</v>
      </c>
    </row>
    <row r="173" spans="1:13" ht="0.75" customHeight="1" x14ac:dyDescent="0.3">
      <c r="A173" s="35" t="s">
        <v>161</v>
      </c>
      <c r="B173" s="36"/>
      <c r="C173" s="45"/>
      <c r="D173" s="98" t="s">
        <v>253</v>
      </c>
      <c r="E173" s="65">
        <f t="shared" ref="E173:J174" si="88">SUM(E174)</f>
        <v>0</v>
      </c>
      <c r="F173" s="65">
        <f t="shared" si="88"/>
        <v>700</v>
      </c>
      <c r="G173" s="65">
        <f t="shared" si="88"/>
        <v>0</v>
      </c>
      <c r="H173" s="65"/>
      <c r="I173" s="65">
        <f t="shared" si="88"/>
        <v>0</v>
      </c>
      <c r="J173" s="65">
        <f t="shared" si="88"/>
        <v>0</v>
      </c>
      <c r="K173" s="65"/>
      <c r="L173" s="65"/>
      <c r="M173" s="65"/>
    </row>
    <row r="174" spans="1:13" ht="15.6" x14ac:dyDescent="0.3">
      <c r="A174" s="9"/>
      <c r="B174" s="39">
        <v>45</v>
      </c>
      <c r="C174" s="40"/>
      <c r="D174" s="76" t="s">
        <v>251</v>
      </c>
      <c r="E174" s="71">
        <f t="shared" si="88"/>
        <v>0</v>
      </c>
      <c r="F174" s="134">
        <f t="shared" si="88"/>
        <v>700</v>
      </c>
      <c r="G174" s="105">
        <v>0</v>
      </c>
      <c r="H174" s="134">
        <v>0</v>
      </c>
      <c r="I174" s="105">
        <v>0</v>
      </c>
      <c r="J174" s="105">
        <v>0</v>
      </c>
      <c r="K174" s="105"/>
      <c r="L174" s="105"/>
      <c r="M174" s="105"/>
    </row>
    <row r="175" spans="1:13" ht="15.6" outlineLevel="1" x14ac:dyDescent="0.3">
      <c r="A175" s="9"/>
      <c r="B175" s="39"/>
      <c r="C175" s="40">
        <v>4500</v>
      </c>
      <c r="D175" s="73" t="s">
        <v>252</v>
      </c>
      <c r="E175" s="21">
        <v>0</v>
      </c>
      <c r="F175" s="128">
        <v>700</v>
      </c>
      <c r="G175" s="99">
        <v>0</v>
      </c>
      <c r="H175" s="128"/>
      <c r="I175" s="99">
        <v>0</v>
      </c>
      <c r="J175" s="100"/>
      <c r="K175" s="100"/>
      <c r="L175" s="100"/>
      <c r="M175" s="100"/>
    </row>
    <row r="176" spans="1:13" ht="15.6" x14ac:dyDescent="0.3">
      <c r="A176" s="31"/>
      <c r="B176" s="32" t="s">
        <v>15</v>
      </c>
      <c r="C176" s="32"/>
      <c r="D176" s="53" t="s">
        <v>162</v>
      </c>
      <c r="E176" s="55">
        <f>SUM(E177+E180)</f>
        <v>45633</v>
      </c>
      <c r="F176" s="55">
        <f>SUM(F177+F180)</f>
        <v>45712</v>
      </c>
      <c r="G176" s="55">
        <f>SUM(G177+G180)</f>
        <v>40643</v>
      </c>
      <c r="H176" s="55">
        <f>SUM(H177+H180)</f>
        <v>38472.94</v>
      </c>
      <c r="I176" s="55">
        <f>SUM(I177+I180)</f>
        <v>44567</v>
      </c>
      <c r="J176" s="55">
        <f t="shared" ref="J176:M176" si="89">SUM(J177+J180)</f>
        <v>44743</v>
      </c>
      <c r="K176" s="236">
        <f t="shared" si="89"/>
        <v>55350</v>
      </c>
      <c r="L176" s="236">
        <f t="shared" si="89"/>
        <v>0</v>
      </c>
      <c r="M176" s="236">
        <f t="shared" si="89"/>
        <v>57472</v>
      </c>
    </row>
    <row r="177" spans="1:15" ht="15.6" x14ac:dyDescent="0.3">
      <c r="A177" s="35" t="s">
        <v>16</v>
      </c>
      <c r="B177" s="36"/>
      <c r="C177" s="36"/>
      <c r="D177" s="37" t="s">
        <v>163</v>
      </c>
      <c r="E177" s="38">
        <f t="shared" ref="E177:M178" si="90">SUM(E178)</f>
        <v>3520</v>
      </c>
      <c r="F177" s="38">
        <f t="shared" si="90"/>
        <v>3704</v>
      </c>
      <c r="G177" s="38">
        <f t="shared" si="90"/>
        <v>4460</v>
      </c>
      <c r="H177" s="38">
        <f>H178</f>
        <v>3264.7</v>
      </c>
      <c r="I177" s="38">
        <f t="shared" si="90"/>
        <v>4460</v>
      </c>
      <c r="J177" s="38">
        <f t="shared" si="90"/>
        <v>3947</v>
      </c>
      <c r="K177" s="232">
        <f t="shared" si="90"/>
        <v>4460</v>
      </c>
      <c r="L177" s="232">
        <f t="shared" si="90"/>
        <v>0</v>
      </c>
      <c r="M177" s="232">
        <f t="shared" si="90"/>
        <v>4460</v>
      </c>
    </row>
    <row r="178" spans="1:15" ht="15.6" x14ac:dyDescent="0.3">
      <c r="A178" s="9"/>
      <c r="B178" s="39">
        <v>55</v>
      </c>
      <c r="C178" s="39"/>
      <c r="D178" s="72" t="s">
        <v>6</v>
      </c>
      <c r="E178" s="8">
        <f t="shared" si="90"/>
        <v>3520</v>
      </c>
      <c r="F178" s="129">
        <f t="shared" si="90"/>
        <v>3704</v>
      </c>
      <c r="G178" s="8">
        <f t="shared" si="90"/>
        <v>4460</v>
      </c>
      <c r="H178" s="129">
        <v>3264.7</v>
      </c>
      <c r="I178" s="8">
        <f t="shared" si="90"/>
        <v>4460</v>
      </c>
      <c r="J178" s="8">
        <v>3947</v>
      </c>
      <c r="K178" s="8">
        <f>SUM(K179)</f>
        <v>4460</v>
      </c>
      <c r="L178" s="228">
        <f t="shared" si="90"/>
        <v>0</v>
      </c>
      <c r="M178" s="228">
        <f t="shared" si="90"/>
        <v>4460</v>
      </c>
    </row>
    <row r="179" spans="1:15" ht="15.6" outlineLevel="1" x14ac:dyDescent="0.3">
      <c r="A179" s="9"/>
      <c r="B179" s="39"/>
      <c r="C179" s="40">
        <v>5512</v>
      </c>
      <c r="D179" s="73" t="s">
        <v>160</v>
      </c>
      <c r="E179" s="21">
        <v>3520</v>
      </c>
      <c r="F179" s="128">
        <v>3704</v>
      </c>
      <c r="G179" s="100">
        <v>4460</v>
      </c>
      <c r="H179" s="128"/>
      <c r="I179" s="100">
        <v>4460</v>
      </c>
      <c r="J179" s="100">
        <v>3947</v>
      </c>
      <c r="K179" s="100">
        <v>4460</v>
      </c>
      <c r="L179" s="100"/>
      <c r="M179" s="100">
        <v>4460</v>
      </c>
    </row>
    <row r="180" spans="1:15" ht="15.6" x14ac:dyDescent="0.3">
      <c r="A180" s="35" t="s">
        <v>51</v>
      </c>
      <c r="B180" s="36"/>
      <c r="C180" s="36"/>
      <c r="D180" s="106" t="s">
        <v>254</v>
      </c>
      <c r="E180" s="38">
        <f t="shared" ref="E180:M180" si="91">SUM(E181+E184)</f>
        <v>42113</v>
      </c>
      <c r="F180" s="38">
        <f t="shared" si="91"/>
        <v>42008</v>
      </c>
      <c r="G180" s="38">
        <f>SUM(G181+G184)</f>
        <v>36183</v>
      </c>
      <c r="H180" s="38">
        <f>H181+H184</f>
        <v>35208.240000000005</v>
      </c>
      <c r="I180" s="38">
        <f t="shared" si="91"/>
        <v>40107</v>
      </c>
      <c r="J180" s="38">
        <f t="shared" si="91"/>
        <v>40796</v>
      </c>
      <c r="K180" s="232">
        <f t="shared" si="91"/>
        <v>50890</v>
      </c>
      <c r="L180" s="232">
        <f t="shared" si="91"/>
        <v>0</v>
      </c>
      <c r="M180" s="232">
        <f t="shared" si="91"/>
        <v>53012</v>
      </c>
    </row>
    <row r="181" spans="1:15" ht="15.6" x14ac:dyDescent="0.3">
      <c r="A181" s="9"/>
      <c r="B181" s="39">
        <v>50</v>
      </c>
      <c r="C181" s="39"/>
      <c r="D181" s="72" t="s">
        <v>99</v>
      </c>
      <c r="E181" s="8">
        <f t="shared" ref="E181:I181" si="92">SUM(E182:E183)</f>
        <v>26560</v>
      </c>
      <c r="F181" s="129">
        <f t="shared" si="92"/>
        <v>27395</v>
      </c>
      <c r="G181" s="8">
        <f>SUM(G182:G183)</f>
        <v>28708</v>
      </c>
      <c r="H181" s="129">
        <v>28279.24</v>
      </c>
      <c r="I181" s="8">
        <f t="shared" si="92"/>
        <v>30847</v>
      </c>
      <c r="J181" s="8">
        <v>30729</v>
      </c>
      <c r="K181" s="8">
        <f>SUM(K182:K183)</f>
        <v>32085</v>
      </c>
      <c r="L181" s="228">
        <f t="shared" ref="L181:M181" si="93">SUM(L182:L183)</f>
        <v>0</v>
      </c>
      <c r="M181" s="228">
        <f t="shared" si="93"/>
        <v>33047</v>
      </c>
      <c r="N181" s="268"/>
      <c r="O181" s="177"/>
    </row>
    <row r="182" spans="1:15" ht="15.6" outlineLevel="1" x14ac:dyDescent="0.3">
      <c r="A182" s="9"/>
      <c r="B182" s="39"/>
      <c r="C182" s="40">
        <v>5002</v>
      </c>
      <c r="D182" s="73" t="s">
        <v>122</v>
      </c>
      <c r="E182" s="21">
        <v>19762</v>
      </c>
      <c r="F182" s="128">
        <v>20245</v>
      </c>
      <c r="G182" s="100">
        <v>21424</v>
      </c>
      <c r="H182" s="128"/>
      <c r="I182" s="100">
        <v>23020</v>
      </c>
      <c r="J182" s="100">
        <v>23306</v>
      </c>
      <c r="K182" s="249">
        <v>23980</v>
      </c>
      <c r="L182" s="100"/>
      <c r="M182" s="249">
        <v>24699</v>
      </c>
      <c r="N182" s="280"/>
      <c r="O182" s="177"/>
    </row>
    <row r="183" spans="1:15" ht="15.6" outlineLevel="1" x14ac:dyDescent="0.3">
      <c r="A183" s="9"/>
      <c r="B183" s="39"/>
      <c r="C183" s="40">
        <v>506</v>
      </c>
      <c r="D183" s="73" t="s">
        <v>102</v>
      </c>
      <c r="E183" s="21">
        <v>6798</v>
      </c>
      <c r="F183" s="128">
        <v>7150</v>
      </c>
      <c r="G183" s="100">
        <v>7284</v>
      </c>
      <c r="H183" s="128"/>
      <c r="I183" s="100">
        <v>7827</v>
      </c>
      <c r="J183" s="100">
        <v>7423</v>
      </c>
      <c r="K183" s="249">
        <v>8105</v>
      </c>
      <c r="L183" s="100"/>
      <c r="M183" s="249">
        <v>8348</v>
      </c>
      <c r="N183" s="280"/>
      <c r="O183" s="177"/>
    </row>
    <row r="184" spans="1:15" ht="15.6" x14ac:dyDescent="0.3">
      <c r="A184" s="9"/>
      <c r="B184" s="39">
        <v>55</v>
      </c>
      <c r="C184" s="39"/>
      <c r="D184" s="72" t="s">
        <v>6</v>
      </c>
      <c r="E184" s="8">
        <f>SUM(E185:E190)</f>
        <v>15553</v>
      </c>
      <c r="F184" s="129">
        <f>SUM(F185:F190)</f>
        <v>14613</v>
      </c>
      <c r="G184" s="8">
        <f>SUM(G185:G190)</f>
        <v>7475</v>
      </c>
      <c r="H184" s="129">
        <v>6929</v>
      </c>
      <c r="I184" s="8">
        <f>SUM(I185:I190)</f>
        <v>9260</v>
      </c>
      <c r="J184" s="8">
        <v>10067</v>
      </c>
      <c r="K184" s="8">
        <f>SUM(K185:K191)</f>
        <v>18805</v>
      </c>
      <c r="L184" s="228">
        <f t="shared" ref="L184:M184" si="94">SUM(L185:L191)</f>
        <v>0</v>
      </c>
      <c r="M184" s="228">
        <f t="shared" si="94"/>
        <v>19965</v>
      </c>
    </row>
    <row r="185" spans="1:15" ht="15.6" outlineLevel="1" x14ac:dyDescent="0.3">
      <c r="A185" s="9"/>
      <c r="B185" s="39"/>
      <c r="C185" s="40">
        <v>5500</v>
      </c>
      <c r="D185" s="73" t="s">
        <v>103</v>
      </c>
      <c r="E185" s="21">
        <v>15</v>
      </c>
      <c r="F185" s="128">
        <v>16</v>
      </c>
      <c r="G185" s="99">
        <v>15</v>
      </c>
      <c r="H185" s="128"/>
      <c r="I185" s="99">
        <v>15</v>
      </c>
      <c r="J185" s="100">
        <v>156</v>
      </c>
      <c r="K185" s="249">
        <v>20</v>
      </c>
      <c r="L185" s="100"/>
      <c r="M185" s="249">
        <v>20</v>
      </c>
    </row>
    <row r="186" spans="1:15" ht="15.6" outlineLevel="1" x14ac:dyDescent="0.3">
      <c r="A186" s="9"/>
      <c r="B186" s="39"/>
      <c r="C186" s="40">
        <v>5511</v>
      </c>
      <c r="D186" s="73" t="s">
        <v>164</v>
      </c>
      <c r="E186" s="21">
        <v>1190</v>
      </c>
      <c r="F186" s="128">
        <v>1209</v>
      </c>
      <c r="G186" s="100">
        <v>1200</v>
      </c>
      <c r="H186" s="128"/>
      <c r="I186" s="100">
        <v>1155</v>
      </c>
      <c r="J186" s="100">
        <v>2317</v>
      </c>
      <c r="K186" s="249">
        <v>7860</v>
      </c>
      <c r="L186" s="100"/>
      <c r="M186" s="249">
        <v>7860</v>
      </c>
    </row>
    <row r="187" spans="1:15" ht="15.6" outlineLevel="1" x14ac:dyDescent="0.3">
      <c r="A187" s="9"/>
      <c r="B187" s="39"/>
      <c r="C187" s="40">
        <v>5512</v>
      </c>
      <c r="D187" s="73" t="s">
        <v>160</v>
      </c>
      <c r="E187" s="21">
        <v>1720</v>
      </c>
      <c r="F187" s="128">
        <v>2617</v>
      </c>
      <c r="G187" s="100">
        <v>1720</v>
      </c>
      <c r="H187" s="128"/>
      <c r="I187" s="100">
        <v>1720</v>
      </c>
      <c r="J187" s="100">
        <v>2088</v>
      </c>
      <c r="K187" s="249">
        <v>3545</v>
      </c>
      <c r="L187" s="100"/>
      <c r="M187" s="249">
        <v>3545</v>
      </c>
      <c r="N187" s="265"/>
    </row>
    <row r="188" spans="1:15" ht="15.6" outlineLevel="1" x14ac:dyDescent="0.3">
      <c r="A188" s="9"/>
      <c r="B188" s="39"/>
      <c r="C188" s="40">
        <v>5513</v>
      </c>
      <c r="D188" s="73" t="s">
        <v>111</v>
      </c>
      <c r="E188" s="21">
        <v>12040</v>
      </c>
      <c r="F188" s="128">
        <v>10396</v>
      </c>
      <c r="G188" s="100">
        <v>4480</v>
      </c>
      <c r="H188" s="128"/>
      <c r="I188" s="100">
        <v>6310</v>
      </c>
      <c r="J188" s="100">
        <v>4327</v>
      </c>
      <c r="K188" s="249">
        <v>6440</v>
      </c>
      <c r="L188" s="100"/>
      <c r="M188" s="249">
        <v>7500</v>
      </c>
    </row>
    <row r="189" spans="1:15" s="227" customFormat="1" ht="15.6" outlineLevel="1" x14ac:dyDescent="0.3">
      <c r="A189" s="229"/>
      <c r="B189" s="233"/>
      <c r="C189" s="234">
        <v>5515</v>
      </c>
      <c r="D189" s="244" t="s">
        <v>434</v>
      </c>
      <c r="E189" s="230"/>
      <c r="F189" s="260"/>
      <c r="G189" s="249"/>
      <c r="H189" s="260"/>
      <c r="I189" s="267">
        <v>0</v>
      </c>
      <c r="J189" s="272">
        <v>660</v>
      </c>
      <c r="K189" s="267">
        <v>0</v>
      </c>
      <c r="L189" s="267">
        <v>0</v>
      </c>
      <c r="M189" s="267">
        <v>0</v>
      </c>
    </row>
    <row r="190" spans="1:15" ht="15.6" outlineLevel="1" x14ac:dyDescent="0.3">
      <c r="A190" s="9"/>
      <c r="B190" s="39"/>
      <c r="C190" s="40">
        <v>5522</v>
      </c>
      <c r="D190" s="73" t="s">
        <v>165</v>
      </c>
      <c r="E190" s="21">
        <v>588</v>
      </c>
      <c r="F190" s="128">
        <v>375</v>
      </c>
      <c r="G190" s="99">
        <v>60</v>
      </c>
      <c r="H190" s="128"/>
      <c r="I190" s="99">
        <v>60</v>
      </c>
      <c r="J190" s="100">
        <v>0</v>
      </c>
      <c r="K190" s="249">
        <v>780</v>
      </c>
      <c r="L190" s="100"/>
      <c r="M190" s="249">
        <v>780</v>
      </c>
    </row>
    <row r="191" spans="1:15" ht="15.6" outlineLevel="1" x14ac:dyDescent="0.3">
      <c r="A191" s="9"/>
      <c r="B191" s="39"/>
      <c r="C191" s="220">
        <v>5523</v>
      </c>
      <c r="D191" s="62" t="s">
        <v>143</v>
      </c>
      <c r="G191" s="221">
        <v>0</v>
      </c>
      <c r="H191" s="99"/>
      <c r="I191" s="99">
        <v>0</v>
      </c>
      <c r="J191" s="100">
        <v>392</v>
      </c>
      <c r="K191" s="249">
        <v>160</v>
      </c>
      <c r="L191" s="100"/>
      <c r="M191" s="249">
        <v>260</v>
      </c>
    </row>
    <row r="192" spans="1:15" ht="15.6" x14ac:dyDescent="0.3">
      <c r="A192" s="31"/>
      <c r="B192" s="32" t="s">
        <v>17</v>
      </c>
      <c r="C192" s="32"/>
      <c r="D192" s="33" t="s">
        <v>166</v>
      </c>
      <c r="E192" s="55">
        <f t="shared" ref="E192:M193" si="95">SUM(E193)</f>
        <v>531</v>
      </c>
      <c r="F192" s="55">
        <f t="shared" si="95"/>
        <v>512</v>
      </c>
      <c r="G192" s="55">
        <f t="shared" si="95"/>
        <v>531</v>
      </c>
      <c r="H192" s="55">
        <f t="shared" si="95"/>
        <v>407.18</v>
      </c>
      <c r="I192" s="55">
        <f t="shared" si="95"/>
        <v>422</v>
      </c>
      <c r="J192" s="55">
        <f t="shared" si="95"/>
        <v>407</v>
      </c>
      <c r="K192" s="236">
        <f t="shared" si="95"/>
        <v>422</v>
      </c>
      <c r="L192" s="236">
        <f t="shared" si="95"/>
        <v>0</v>
      </c>
      <c r="M192" s="236">
        <f t="shared" si="95"/>
        <v>422</v>
      </c>
    </row>
    <row r="193" spans="1:15" ht="15.6" x14ac:dyDescent="0.3">
      <c r="A193" s="35" t="s">
        <v>18</v>
      </c>
      <c r="B193" s="36"/>
      <c r="C193" s="36"/>
      <c r="D193" s="37" t="s">
        <v>167</v>
      </c>
      <c r="E193" s="38">
        <f t="shared" si="95"/>
        <v>531</v>
      </c>
      <c r="F193" s="38">
        <f t="shared" si="95"/>
        <v>512</v>
      </c>
      <c r="G193" s="38">
        <f t="shared" si="95"/>
        <v>531</v>
      </c>
      <c r="H193" s="38">
        <f>H194</f>
        <v>407.18</v>
      </c>
      <c r="I193" s="38">
        <f t="shared" si="95"/>
        <v>422</v>
      </c>
      <c r="J193" s="38">
        <f t="shared" si="95"/>
        <v>407</v>
      </c>
      <c r="K193" s="38">
        <f>K197</f>
        <v>422</v>
      </c>
      <c r="L193" s="232">
        <f t="shared" ref="L193:M193" si="96">L197</f>
        <v>0</v>
      </c>
      <c r="M193" s="232">
        <f t="shared" si="96"/>
        <v>422</v>
      </c>
    </row>
    <row r="194" spans="1:15" ht="15.6" x14ac:dyDescent="0.3">
      <c r="A194" s="9"/>
      <c r="B194" s="39">
        <v>50</v>
      </c>
      <c r="C194" s="39"/>
      <c r="D194" s="72" t="s">
        <v>99</v>
      </c>
      <c r="E194" s="8">
        <f t="shared" ref="E194:I194" si="97">SUM(E195:E197)</f>
        <v>531</v>
      </c>
      <c r="F194" s="129">
        <f t="shared" si="97"/>
        <v>512</v>
      </c>
      <c r="G194" s="8">
        <f>SUM(G195:G197)</f>
        <v>531</v>
      </c>
      <c r="H194" s="129">
        <v>407.18</v>
      </c>
      <c r="I194" s="8">
        <f t="shared" si="97"/>
        <v>422</v>
      </c>
      <c r="J194" s="100">
        <v>407</v>
      </c>
      <c r="K194" s="267">
        <f>SUM(K195:K196)</f>
        <v>0</v>
      </c>
      <c r="L194" s="267">
        <f t="shared" ref="L194:M194" si="98">SUM(L195:L196)</f>
        <v>0</v>
      </c>
      <c r="M194" s="267">
        <f t="shared" si="98"/>
        <v>0</v>
      </c>
    </row>
    <row r="195" spans="1:15" ht="15.6" outlineLevel="1" x14ac:dyDescent="0.3">
      <c r="A195" s="9"/>
      <c r="B195" s="39"/>
      <c r="C195" s="40">
        <v>5002</v>
      </c>
      <c r="D195" s="73" t="s">
        <v>168</v>
      </c>
      <c r="E195" s="21">
        <v>313</v>
      </c>
      <c r="F195" s="128">
        <v>304</v>
      </c>
      <c r="G195" s="99">
        <v>313</v>
      </c>
      <c r="H195" s="128"/>
      <c r="I195" s="99">
        <v>313</v>
      </c>
      <c r="J195" s="100">
        <v>304</v>
      </c>
      <c r="K195" s="267">
        <v>0</v>
      </c>
      <c r="L195" s="267">
        <v>0</v>
      </c>
      <c r="M195" s="267">
        <v>0</v>
      </c>
    </row>
    <row r="196" spans="1:15" ht="15.6" outlineLevel="1" x14ac:dyDescent="0.3">
      <c r="A196" s="9"/>
      <c r="B196" s="39"/>
      <c r="C196" s="40">
        <v>506</v>
      </c>
      <c r="D196" s="73" t="s">
        <v>102</v>
      </c>
      <c r="E196" s="21">
        <v>109</v>
      </c>
      <c r="F196" s="128">
        <v>104</v>
      </c>
      <c r="G196" s="99">
        <v>109</v>
      </c>
      <c r="H196" s="128"/>
      <c r="I196" s="99">
        <v>109</v>
      </c>
      <c r="J196" s="100">
        <v>103</v>
      </c>
      <c r="K196" s="267">
        <v>0</v>
      </c>
      <c r="L196" s="267">
        <v>0</v>
      </c>
      <c r="M196" s="267">
        <v>0</v>
      </c>
    </row>
    <row r="197" spans="1:15" ht="15.6" outlineLevel="1" x14ac:dyDescent="0.3">
      <c r="A197" s="9"/>
      <c r="B197" s="39">
        <v>55</v>
      </c>
      <c r="C197" s="40">
        <v>5540</v>
      </c>
      <c r="D197" s="73" t="s">
        <v>417</v>
      </c>
      <c r="E197" s="21">
        <v>109</v>
      </c>
      <c r="F197" s="128">
        <v>104</v>
      </c>
      <c r="G197" s="99">
        <v>109</v>
      </c>
      <c r="H197" s="128"/>
      <c r="I197" s="99">
        <v>0</v>
      </c>
      <c r="J197" s="100">
        <v>0</v>
      </c>
      <c r="K197" s="261">
        <v>422</v>
      </c>
      <c r="L197" s="261"/>
      <c r="M197" s="261">
        <v>422</v>
      </c>
    </row>
    <row r="198" spans="1:15" ht="15.6" x14ac:dyDescent="0.3">
      <c r="A198" s="31"/>
      <c r="B198" s="32" t="s">
        <v>19</v>
      </c>
      <c r="C198" s="32"/>
      <c r="D198" s="33" t="s">
        <v>169</v>
      </c>
      <c r="E198" s="55">
        <f t="shared" ref="E198:J198" si="99">SUM(E199+E203+E207+E224+E239+E242+E256+E270+E286+E289+E298+E304)</f>
        <v>197690</v>
      </c>
      <c r="F198" s="55">
        <f t="shared" si="99"/>
        <v>197426</v>
      </c>
      <c r="G198" s="55">
        <f t="shared" si="99"/>
        <v>213858</v>
      </c>
      <c r="H198" s="55">
        <f t="shared" si="99"/>
        <v>216995.88999999998</v>
      </c>
      <c r="I198" s="55">
        <f t="shared" si="99"/>
        <v>235908</v>
      </c>
      <c r="J198" s="55">
        <f t="shared" si="99"/>
        <v>226078</v>
      </c>
      <c r="K198" s="236">
        <f t="shared" ref="K198:M198" si="100">SUM(K199+K203+K207+K224+K239+K242+K256+K270+K286+K289+K298+K304)</f>
        <v>236989</v>
      </c>
      <c r="L198" s="236">
        <f t="shared" si="100"/>
        <v>0</v>
      </c>
      <c r="M198" s="236">
        <f t="shared" si="100"/>
        <v>253617</v>
      </c>
    </row>
    <row r="199" spans="1:15" ht="15.6" x14ac:dyDescent="0.3">
      <c r="A199" s="35" t="s">
        <v>20</v>
      </c>
      <c r="B199" s="36"/>
      <c r="C199" s="36"/>
      <c r="D199" s="37" t="s">
        <v>170</v>
      </c>
      <c r="E199" s="38">
        <f t="shared" ref="E199:M199" si="101">SUM(E200)</f>
        <v>564</v>
      </c>
      <c r="F199" s="38">
        <f t="shared" si="101"/>
        <v>563</v>
      </c>
      <c r="G199" s="38">
        <f t="shared" si="101"/>
        <v>564</v>
      </c>
      <c r="H199" s="38">
        <f>H200</f>
        <v>519.4</v>
      </c>
      <c r="I199" s="38">
        <f t="shared" si="101"/>
        <v>324</v>
      </c>
      <c r="J199" s="38">
        <f t="shared" si="101"/>
        <v>1226</v>
      </c>
      <c r="K199" s="232">
        <f t="shared" si="101"/>
        <v>1856</v>
      </c>
      <c r="L199" s="232">
        <f t="shared" si="101"/>
        <v>0</v>
      </c>
      <c r="M199" s="232">
        <f t="shared" si="101"/>
        <v>1800</v>
      </c>
    </row>
    <row r="200" spans="1:15" ht="15.6" x14ac:dyDescent="0.3">
      <c r="A200" s="9"/>
      <c r="B200" s="70">
        <v>55</v>
      </c>
      <c r="C200" s="70"/>
      <c r="D200" s="72" t="s">
        <v>6</v>
      </c>
      <c r="E200" s="71">
        <f>SUM(E202)</f>
        <v>564</v>
      </c>
      <c r="F200" s="134">
        <f>SUM(F202)</f>
        <v>563</v>
      </c>
      <c r="G200" s="71">
        <f>SUM(G202)</f>
        <v>564</v>
      </c>
      <c r="H200" s="134">
        <v>519.4</v>
      </c>
      <c r="I200" s="71">
        <f>SUM(I202)</f>
        <v>324</v>
      </c>
      <c r="J200" s="71">
        <v>1226</v>
      </c>
      <c r="K200" s="71">
        <f>SUM(K201:K202)</f>
        <v>1856</v>
      </c>
      <c r="L200" s="243">
        <f t="shared" ref="L200:M200" si="102">SUM(L201:L202)</f>
        <v>0</v>
      </c>
      <c r="M200" s="243">
        <f t="shared" si="102"/>
        <v>1800</v>
      </c>
    </row>
    <row r="201" spans="1:15" ht="15.6" x14ac:dyDescent="0.3">
      <c r="A201" s="9"/>
      <c r="B201" s="70"/>
      <c r="C201" s="40">
        <v>5524</v>
      </c>
      <c r="D201" s="73" t="s">
        <v>420</v>
      </c>
      <c r="E201" s="71"/>
      <c r="F201" s="134"/>
      <c r="G201" s="71"/>
      <c r="H201" s="134"/>
      <c r="I201" s="71"/>
      <c r="J201" s="71"/>
      <c r="K201" s="262">
        <v>497</v>
      </c>
      <c r="L201" s="71"/>
      <c r="M201" s="151">
        <v>500</v>
      </c>
    </row>
    <row r="202" spans="1:15" ht="15.6" outlineLevel="1" x14ac:dyDescent="0.3">
      <c r="A202" s="9"/>
      <c r="B202" s="70"/>
      <c r="C202" s="40">
        <v>5524</v>
      </c>
      <c r="D202" s="73" t="s">
        <v>421</v>
      </c>
      <c r="E202" s="21">
        <v>564</v>
      </c>
      <c r="F202" s="128">
        <v>563</v>
      </c>
      <c r="G202" s="99">
        <v>564</v>
      </c>
      <c r="H202" s="128"/>
      <c r="I202" s="99">
        <v>324</v>
      </c>
      <c r="J202" s="100"/>
      <c r="K202" s="249">
        <v>1359</v>
      </c>
      <c r="L202" s="100"/>
      <c r="M202" s="100">
        <v>1300</v>
      </c>
    </row>
    <row r="203" spans="1:15" ht="15.6" x14ac:dyDescent="0.3">
      <c r="A203" s="35" t="s">
        <v>21</v>
      </c>
      <c r="B203" s="36"/>
      <c r="C203" s="36"/>
      <c r="D203" s="37" t="s">
        <v>171</v>
      </c>
      <c r="E203" s="38">
        <f t="shared" ref="E203:M203" si="103">SUM(E204)</f>
        <v>9572</v>
      </c>
      <c r="F203" s="38">
        <f t="shared" si="103"/>
        <v>9360</v>
      </c>
      <c r="G203" s="38">
        <f t="shared" si="103"/>
        <v>8400</v>
      </c>
      <c r="H203" s="38">
        <f>H204</f>
        <v>8463.2800000000007</v>
      </c>
      <c r="I203" s="38">
        <f t="shared" si="103"/>
        <v>8000</v>
      </c>
      <c r="J203" s="38">
        <f t="shared" si="103"/>
        <v>7950</v>
      </c>
      <c r="K203" s="232">
        <f t="shared" si="103"/>
        <v>8685</v>
      </c>
      <c r="L203" s="232">
        <f t="shared" si="103"/>
        <v>0</v>
      </c>
      <c r="M203" s="232">
        <f t="shared" si="103"/>
        <v>13000</v>
      </c>
    </row>
    <row r="204" spans="1:15" ht="15.6" x14ac:dyDescent="0.3">
      <c r="A204" s="74"/>
      <c r="B204" s="70">
        <v>55</v>
      </c>
      <c r="C204" s="70"/>
      <c r="D204" s="70" t="s">
        <v>6</v>
      </c>
      <c r="E204" s="71">
        <f>SUM(E206)</f>
        <v>9572</v>
      </c>
      <c r="F204" s="134">
        <f>SUM(F206)</f>
        <v>9360</v>
      </c>
      <c r="G204" s="71">
        <f>SUM(G206)</f>
        <v>8400</v>
      </c>
      <c r="H204" s="134">
        <v>8463.2800000000007</v>
      </c>
      <c r="I204" s="71">
        <f>SUM(I206)</f>
        <v>8000</v>
      </c>
      <c r="J204" s="71">
        <v>7950</v>
      </c>
      <c r="K204" s="71">
        <f>SUM(K205:K206)</f>
        <v>8685</v>
      </c>
      <c r="L204" s="243">
        <f t="shared" ref="L204:M204" si="104">SUM(L205:L206)</f>
        <v>0</v>
      </c>
      <c r="M204" s="243">
        <f t="shared" si="104"/>
        <v>13000</v>
      </c>
    </row>
    <row r="205" spans="1:15" ht="15.6" x14ac:dyDescent="0.3">
      <c r="A205" s="74"/>
      <c r="B205" s="70"/>
      <c r="C205" s="40">
        <v>5524</v>
      </c>
      <c r="D205" s="40" t="s">
        <v>420</v>
      </c>
      <c r="E205" s="71"/>
      <c r="F205" s="134"/>
      <c r="G205" s="71"/>
      <c r="H205" s="134"/>
      <c r="I205" s="71"/>
      <c r="J205" s="71"/>
      <c r="K205" s="262">
        <v>6005</v>
      </c>
      <c r="L205" s="71"/>
      <c r="M205" s="151">
        <v>11000</v>
      </c>
    </row>
    <row r="206" spans="1:15" ht="15.6" outlineLevel="1" x14ac:dyDescent="0.3">
      <c r="A206" s="74"/>
      <c r="B206" s="70"/>
      <c r="C206" s="40">
        <v>5524</v>
      </c>
      <c r="D206" s="40" t="s">
        <v>421</v>
      </c>
      <c r="E206" s="21">
        <v>9572</v>
      </c>
      <c r="F206" s="128">
        <v>9360</v>
      </c>
      <c r="G206" s="100">
        <v>8400</v>
      </c>
      <c r="H206" s="128"/>
      <c r="I206" s="100">
        <v>8000</v>
      </c>
      <c r="J206" s="100"/>
      <c r="K206" s="249">
        <v>2680</v>
      </c>
      <c r="L206" s="100"/>
      <c r="M206" s="100">
        <v>2000</v>
      </c>
    </row>
    <row r="207" spans="1:15" ht="15.6" x14ac:dyDescent="0.3">
      <c r="A207" s="56" t="s">
        <v>52</v>
      </c>
      <c r="B207" s="46"/>
      <c r="C207" s="45"/>
      <c r="D207" s="46" t="s">
        <v>172</v>
      </c>
      <c r="E207" s="65">
        <f t="shared" ref="E207:M207" si="105">SUM(E208+E210+E214)</f>
        <v>21591</v>
      </c>
      <c r="F207" s="65">
        <f t="shared" si="105"/>
        <v>25966</v>
      </c>
      <c r="G207" s="65">
        <f>SUM(G208+G210+G214)</f>
        <v>25798</v>
      </c>
      <c r="H207" s="65">
        <f>H210+H214+H208</f>
        <v>29900.190000000002</v>
      </c>
      <c r="I207" s="65">
        <f t="shared" si="105"/>
        <v>39094</v>
      </c>
      <c r="J207" s="65">
        <f t="shared" si="105"/>
        <v>36335</v>
      </c>
      <c r="K207" s="240">
        <f t="shared" si="105"/>
        <v>32243</v>
      </c>
      <c r="L207" s="240">
        <f t="shared" si="105"/>
        <v>0</v>
      </c>
      <c r="M207" s="240">
        <f t="shared" si="105"/>
        <v>37002</v>
      </c>
      <c r="O207" s="278"/>
    </row>
    <row r="208" spans="1:15" ht="15.6" x14ac:dyDescent="0.3">
      <c r="A208" s="74"/>
      <c r="B208" s="70">
        <v>45</v>
      </c>
      <c r="C208" s="70"/>
      <c r="D208" s="70" t="s">
        <v>156</v>
      </c>
      <c r="E208" s="71">
        <f t="shared" ref="E208:I208" si="106">SUM(E209)</f>
        <v>147</v>
      </c>
      <c r="F208" s="134">
        <f t="shared" si="106"/>
        <v>150</v>
      </c>
      <c r="G208" s="71">
        <f t="shared" si="106"/>
        <v>150</v>
      </c>
      <c r="H208" s="134">
        <v>150</v>
      </c>
      <c r="I208" s="71">
        <f t="shared" si="106"/>
        <v>150</v>
      </c>
      <c r="J208" s="71">
        <v>150</v>
      </c>
      <c r="K208" s="71">
        <f>K209</f>
        <v>150</v>
      </c>
      <c r="L208" s="243">
        <f t="shared" ref="L208:M208" si="107">L209</f>
        <v>0</v>
      </c>
      <c r="M208" s="243">
        <f t="shared" si="107"/>
        <v>150</v>
      </c>
    </row>
    <row r="209" spans="1:16" ht="15.6" outlineLevel="1" x14ac:dyDescent="0.3">
      <c r="A209" s="74"/>
      <c r="B209" s="70"/>
      <c r="C209" s="40">
        <v>4528</v>
      </c>
      <c r="D209" s="40" t="s">
        <v>173</v>
      </c>
      <c r="E209" s="21">
        <v>147</v>
      </c>
      <c r="F209" s="128">
        <v>150</v>
      </c>
      <c r="G209" s="99">
        <v>150</v>
      </c>
      <c r="H209" s="128"/>
      <c r="I209" s="99">
        <v>150</v>
      </c>
      <c r="J209" s="100">
        <v>150</v>
      </c>
      <c r="K209" s="100">
        <v>150</v>
      </c>
      <c r="L209" s="100"/>
      <c r="M209" s="100">
        <v>150</v>
      </c>
    </row>
    <row r="210" spans="1:16" ht="15.6" x14ac:dyDescent="0.3">
      <c r="A210" s="74"/>
      <c r="B210" s="70">
        <v>50</v>
      </c>
      <c r="C210" s="70"/>
      <c r="D210" s="70" t="s">
        <v>99</v>
      </c>
      <c r="E210" s="71">
        <f t="shared" ref="E210:I210" si="108">SUM(E211:E213)</f>
        <v>13225</v>
      </c>
      <c r="F210" s="134">
        <f t="shared" si="108"/>
        <v>12800</v>
      </c>
      <c r="G210" s="71">
        <f>SUM(G211:G213)</f>
        <v>17064</v>
      </c>
      <c r="H210" s="134">
        <v>16848</v>
      </c>
      <c r="I210" s="71">
        <f t="shared" si="108"/>
        <v>17736</v>
      </c>
      <c r="J210" s="71">
        <v>15266</v>
      </c>
      <c r="K210" s="71">
        <f>SUM(K211:K213)</f>
        <v>19693</v>
      </c>
      <c r="L210" s="243">
        <f t="shared" ref="L210:M210" si="109">SUM(L211:L213)</f>
        <v>0</v>
      </c>
      <c r="M210" s="243">
        <f t="shared" si="109"/>
        <v>24452</v>
      </c>
    </row>
    <row r="211" spans="1:16" ht="15.6" outlineLevel="1" x14ac:dyDescent="0.3">
      <c r="A211" s="74"/>
      <c r="B211" s="70"/>
      <c r="C211" s="40">
        <v>5002</v>
      </c>
      <c r="D211" s="40" t="s">
        <v>122</v>
      </c>
      <c r="E211" s="63">
        <v>9840</v>
      </c>
      <c r="F211" s="128">
        <v>9483</v>
      </c>
      <c r="G211" s="100">
        <v>12734</v>
      </c>
      <c r="H211" s="128"/>
      <c r="I211" s="100">
        <v>13236</v>
      </c>
      <c r="J211" s="100">
        <v>12378</v>
      </c>
      <c r="K211" s="249">
        <v>14718</v>
      </c>
      <c r="L211" s="100"/>
      <c r="M211" s="100">
        <v>17740</v>
      </c>
      <c r="O211" s="265"/>
      <c r="P211" s="265"/>
    </row>
    <row r="212" spans="1:16" s="227" customFormat="1" ht="15.6" outlineLevel="1" x14ac:dyDescent="0.3">
      <c r="A212" s="245"/>
      <c r="B212" s="242"/>
      <c r="C212" s="234">
        <v>5005</v>
      </c>
      <c r="D212" s="234" t="s">
        <v>431</v>
      </c>
      <c r="E212" s="239"/>
      <c r="F212" s="260"/>
      <c r="G212" s="249"/>
      <c r="H212" s="260"/>
      <c r="I212" s="249"/>
      <c r="J212" s="249"/>
      <c r="K212" s="249"/>
      <c r="L212" s="249"/>
      <c r="M212" s="249">
        <v>535</v>
      </c>
    </row>
    <row r="213" spans="1:16" ht="15.6" outlineLevel="1" x14ac:dyDescent="0.3">
      <c r="A213" s="74"/>
      <c r="B213" s="70"/>
      <c r="C213" s="40">
        <v>506</v>
      </c>
      <c r="D213" s="40" t="s">
        <v>102</v>
      </c>
      <c r="E213" s="63">
        <v>3385</v>
      </c>
      <c r="F213" s="128">
        <v>3317</v>
      </c>
      <c r="G213" s="100">
        <v>4330</v>
      </c>
      <c r="H213" s="128"/>
      <c r="I213" s="100">
        <v>4500</v>
      </c>
      <c r="J213" s="100">
        <v>2888</v>
      </c>
      <c r="K213" s="249">
        <v>4975</v>
      </c>
      <c r="L213" s="100"/>
      <c r="M213" s="100">
        <v>6177</v>
      </c>
    </row>
    <row r="214" spans="1:16" ht="15.6" x14ac:dyDescent="0.3">
      <c r="A214" s="74"/>
      <c r="B214" s="70">
        <v>55</v>
      </c>
      <c r="C214" s="70"/>
      <c r="D214" s="70" t="s">
        <v>6</v>
      </c>
      <c r="E214" s="71">
        <f>SUM(E215:E223)</f>
        <v>8219</v>
      </c>
      <c r="F214" s="134">
        <f>SUM(F215:F223)</f>
        <v>13016</v>
      </c>
      <c r="G214" s="71">
        <f>SUM(G215:G223)</f>
        <v>8584</v>
      </c>
      <c r="H214" s="134">
        <v>12902.19</v>
      </c>
      <c r="I214" s="71">
        <f>SUM(I215:I223)</f>
        <v>21208</v>
      </c>
      <c r="J214" s="71">
        <v>20919</v>
      </c>
      <c r="K214" s="71">
        <f>SUM(K215:K223)</f>
        <v>12400</v>
      </c>
      <c r="L214" s="243">
        <f t="shared" ref="L214:M214" si="110">SUM(L215:L223)</f>
        <v>0</v>
      </c>
      <c r="M214" s="243">
        <f t="shared" si="110"/>
        <v>12400</v>
      </c>
    </row>
    <row r="215" spans="1:16" ht="15.6" outlineLevel="1" x14ac:dyDescent="0.3">
      <c r="A215" s="74"/>
      <c r="B215" s="70"/>
      <c r="C215" s="40">
        <v>5500</v>
      </c>
      <c r="D215" s="40" t="s">
        <v>103</v>
      </c>
      <c r="E215" s="21">
        <v>448</v>
      </c>
      <c r="F215" s="128">
        <v>404</v>
      </c>
      <c r="G215" s="99">
        <v>448</v>
      </c>
      <c r="H215" s="128"/>
      <c r="I215" s="99">
        <v>12448</v>
      </c>
      <c r="J215" s="100">
        <v>12689</v>
      </c>
      <c r="K215" s="249">
        <v>600</v>
      </c>
      <c r="L215" s="100"/>
      <c r="M215" s="100">
        <v>600</v>
      </c>
    </row>
    <row r="216" spans="1:16" ht="15.6" outlineLevel="1" x14ac:dyDescent="0.3">
      <c r="A216" s="74"/>
      <c r="B216" s="70"/>
      <c r="C216" s="40">
        <v>5503</v>
      </c>
      <c r="D216" s="40" t="s">
        <v>109</v>
      </c>
      <c r="E216" s="21">
        <v>100</v>
      </c>
      <c r="F216" s="128">
        <v>62</v>
      </c>
      <c r="G216" s="99">
        <v>100</v>
      </c>
      <c r="H216" s="128"/>
      <c r="I216" s="99">
        <v>100</v>
      </c>
      <c r="J216" s="100">
        <v>64</v>
      </c>
      <c r="K216" s="249">
        <v>200</v>
      </c>
      <c r="L216" s="100"/>
      <c r="M216" s="100">
        <v>200</v>
      </c>
    </row>
    <row r="217" spans="1:16" ht="15.6" outlineLevel="1" x14ac:dyDescent="0.3">
      <c r="A217" s="74"/>
      <c r="B217" s="70"/>
      <c r="C217" s="40">
        <v>5504</v>
      </c>
      <c r="D217" s="40" t="s">
        <v>110</v>
      </c>
      <c r="E217" s="21">
        <v>400</v>
      </c>
      <c r="F217" s="128">
        <v>370</v>
      </c>
      <c r="G217" s="99">
        <v>400</v>
      </c>
      <c r="H217" s="128"/>
      <c r="I217" s="99">
        <v>400</v>
      </c>
      <c r="J217" s="100">
        <v>185</v>
      </c>
      <c r="K217" s="249">
        <v>400</v>
      </c>
      <c r="L217" s="100"/>
      <c r="M217" s="100">
        <v>300</v>
      </c>
    </row>
    <row r="218" spans="1:16" ht="15.6" outlineLevel="1" x14ac:dyDescent="0.3">
      <c r="A218" s="74"/>
      <c r="B218" s="70"/>
      <c r="C218" s="40">
        <v>5511</v>
      </c>
      <c r="D218" s="40" t="s">
        <v>164</v>
      </c>
      <c r="E218" s="21">
        <v>1151</v>
      </c>
      <c r="F218" s="128">
        <v>1167</v>
      </c>
      <c r="G218" s="99">
        <v>990</v>
      </c>
      <c r="H218" s="128"/>
      <c r="I218" s="99">
        <v>1010</v>
      </c>
      <c r="J218" s="100">
        <v>757</v>
      </c>
      <c r="K218" s="249">
        <v>1100</v>
      </c>
      <c r="L218" s="100"/>
      <c r="M218" s="100">
        <v>2000</v>
      </c>
    </row>
    <row r="219" spans="1:16" ht="15.6" outlineLevel="1" x14ac:dyDescent="0.3">
      <c r="A219" s="74"/>
      <c r="B219" s="70"/>
      <c r="C219" s="40">
        <v>5513</v>
      </c>
      <c r="D219" s="40" t="s">
        <v>111</v>
      </c>
      <c r="E219" s="21">
        <v>920</v>
      </c>
      <c r="F219" s="128">
        <v>704</v>
      </c>
      <c r="G219" s="99">
        <v>704</v>
      </c>
      <c r="H219" s="128"/>
      <c r="I219" s="99">
        <v>718</v>
      </c>
      <c r="J219" s="100">
        <v>822</v>
      </c>
      <c r="K219" s="249">
        <v>1000</v>
      </c>
      <c r="L219" s="100"/>
      <c r="M219" s="100">
        <v>1000</v>
      </c>
    </row>
    <row r="220" spans="1:16" ht="15.6" outlineLevel="1" x14ac:dyDescent="0.3">
      <c r="A220" s="74"/>
      <c r="B220" s="70"/>
      <c r="C220" s="40">
        <v>5514</v>
      </c>
      <c r="D220" s="40" t="s">
        <v>112</v>
      </c>
      <c r="E220" s="21">
        <v>580</v>
      </c>
      <c r="F220" s="128">
        <v>897</v>
      </c>
      <c r="G220" s="99">
        <v>580</v>
      </c>
      <c r="H220" s="128"/>
      <c r="I220" s="99">
        <v>772</v>
      </c>
      <c r="J220" s="100">
        <v>700</v>
      </c>
      <c r="K220" s="249">
        <v>1000</v>
      </c>
      <c r="L220" s="100"/>
      <c r="M220" s="100">
        <v>1000</v>
      </c>
    </row>
    <row r="221" spans="1:16" ht="15.6" outlineLevel="1" x14ac:dyDescent="0.3">
      <c r="A221" s="74"/>
      <c r="B221" s="70"/>
      <c r="C221" s="40">
        <v>5515</v>
      </c>
      <c r="D221" s="40" t="s">
        <v>158</v>
      </c>
      <c r="E221" s="21">
        <v>400</v>
      </c>
      <c r="F221" s="128">
        <v>1778</v>
      </c>
      <c r="G221" s="99">
        <v>700</v>
      </c>
      <c r="H221" s="128"/>
      <c r="I221" s="99">
        <v>700</v>
      </c>
      <c r="J221" s="100">
        <v>608</v>
      </c>
      <c r="K221" s="249">
        <v>2000</v>
      </c>
      <c r="L221" s="100"/>
      <c r="M221" s="100">
        <v>1000</v>
      </c>
    </row>
    <row r="222" spans="1:16" ht="15.6" outlineLevel="1" x14ac:dyDescent="0.3">
      <c r="A222" s="74"/>
      <c r="B222" s="70"/>
      <c r="C222" s="40">
        <v>5522</v>
      </c>
      <c r="D222" s="40" t="s">
        <v>165</v>
      </c>
      <c r="E222" s="21">
        <v>42</v>
      </c>
      <c r="F222" s="128">
        <v>33</v>
      </c>
      <c r="G222" s="99">
        <v>60</v>
      </c>
      <c r="H222" s="128"/>
      <c r="I222" s="99">
        <v>60</v>
      </c>
      <c r="J222" s="100">
        <v>58</v>
      </c>
      <c r="K222" s="249">
        <v>100</v>
      </c>
      <c r="L222" s="100"/>
      <c r="M222" s="100">
        <v>100</v>
      </c>
    </row>
    <row r="223" spans="1:16" ht="15.6" outlineLevel="1" x14ac:dyDescent="0.3">
      <c r="A223" s="74"/>
      <c r="B223" s="70"/>
      <c r="C223" s="40">
        <v>5525</v>
      </c>
      <c r="D223" s="40" t="s">
        <v>174</v>
      </c>
      <c r="E223" s="21">
        <v>4178</v>
      </c>
      <c r="F223" s="128">
        <v>7601</v>
      </c>
      <c r="G223" s="100">
        <v>4602</v>
      </c>
      <c r="H223" s="128"/>
      <c r="I223" s="99">
        <v>5000</v>
      </c>
      <c r="J223" s="100">
        <v>4398</v>
      </c>
      <c r="K223" s="249">
        <v>6000</v>
      </c>
      <c r="L223" s="100"/>
      <c r="M223" s="100">
        <v>6200</v>
      </c>
    </row>
    <row r="224" spans="1:16" ht="15.6" x14ac:dyDescent="0.3">
      <c r="A224" s="56" t="s">
        <v>53</v>
      </c>
      <c r="B224" s="46"/>
      <c r="C224" s="45"/>
      <c r="D224" s="46" t="s">
        <v>175</v>
      </c>
      <c r="E224" s="65">
        <f t="shared" ref="E224:J224" si="111">SUM(E225+E228)</f>
        <v>41566</v>
      </c>
      <c r="F224" s="65">
        <f t="shared" si="111"/>
        <v>39033</v>
      </c>
      <c r="G224" s="65">
        <f>SUM(G225+G228)</f>
        <v>45454</v>
      </c>
      <c r="H224" s="65">
        <f>H225+H228</f>
        <v>44609.71</v>
      </c>
      <c r="I224" s="65">
        <f t="shared" si="111"/>
        <v>47746</v>
      </c>
      <c r="J224" s="65">
        <f t="shared" si="111"/>
        <v>48419</v>
      </c>
      <c r="K224" s="65">
        <f>SUM(K225+K228)</f>
        <v>49140</v>
      </c>
      <c r="L224" s="240">
        <f t="shared" ref="L224:M224" si="112">SUM(L225+L228)</f>
        <v>0</v>
      </c>
      <c r="M224" s="240">
        <f t="shared" si="112"/>
        <v>50456</v>
      </c>
    </row>
    <row r="225" spans="1:13" ht="15.6" x14ac:dyDescent="0.3">
      <c r="A225" s="74"/>
      <c r="B225" s="70">
        <v>50</v>
      </c>
      <c r="C225" s="40"/>
      <c r="D225" s="70" t="s">
        <v>99</v>
      </c>
      <c r="E225" s="71">
        <f t="shared" ref="E225:I225" si="113">SUM(E226:E227)</f>
        <v>28747</v>
      </c>
      <c r="F225" s="134">
        <f t="shared" si="113"/>
        <v>27896</v>
      </c>
      <c r="G225" s="71">
        <f>SUM(G226:G227)</f>
        <v>31844</v>
      </c>
      <c r="H225" s="134">
        <v>31812.67</v>
      </c>
      <c r="I225" s="71">
        <f t="shared" si="113"/>
        <v>33864</v>
      </c>
      <c r="J225" s="71">
        <v>34460</v>
      </c>
      <c r="K225" s="71">
        <f>SUM(K226:K227)</f>
        <v>35075</v>
      </c>
      <c r="L225" s="243">
        <f t="shared" ref="L225:M225" si="114">SUM(L226:L227)</f>
        <v>0</v>
      </c>
      <c r="M225" s="243">
        <f t="shared" si="114"/>
        <v>36391</v>
      </c>
    </row>
    <row r="226" spans="1:13" ht="15.6" outlineLevel="1" x14ac:dyDescent="0.3">
      <c r="A226" s="74"/>
      <c r="B226" s="70"/>
      <c r="C226" s="40">
        <v>5002</v>
      </c>
      <c r="D226" s="40" t="s">
        <v>122</v>
      </c>
      <c r="E226" s="21">
        <v>21389</v>
      </c>
      <c r="F226" s="128">
        <v>20769</v>
      </c>
      <c r="G226" s="100">
        <v>23764</v>
      </c>
      <c r="H226" s="128"/>
      <c r="I226" s="100">
        <v>25272</v>
      </c>
      <c r="J226" s="100">
        <v>26114</v>
      </c>
      <c r="K226" s="249">
        <v>26214</v>
      </c>
      <c r="L226" s="100"/>
      <c r="M226" s="100">
        <v>27198</v>
      </c>
    </row>
    <row r="227" spans="1:13" ht="15.6" outlineLevel="1" x14ac:dyDescent="0.3">
      <c r="A227" s="74"/>
      <c r="B227" s="70"/>
      <c r="C227" s="40">
        <v>506</v>
      </c>
      <c r="D227" s="40" t="s">
        <v>102</v>
      </c>
      <c r="E227" s="21">
        <v>7358</v>
      </c>
      <c r="F227" s="128">
        <v>7127</v>
      </c>
      <c r="G227" s="100">
        <v>8080</v>
      </c>
      <c r="H227" s="128"/>
      <c r="I227" s="100">
        <v>8592</v>
      </c>
      <c r="J227" s="100">
        <v>8346</v>
      </c>
      <c r="K227" s="249">
        <v>8861</v>
      </c>
      <c r="L227" s="100"/>
      <c r="M227" s="100">
        <v>9193</v>
      </c>
    </row>
    <row r="228" spans="1:13" ht="15.6" x14ac:dyDescent="0.3">
      <c r="A228" s="74"/>
      <c r="B228" s="70">
        <v>55</v>
      </c>
      <c r="C228" s="40"/>
      <c r="D228" s="70" t="s">
        <v>6</v>
      </c>
      <c r="E228" s="71">
        <f>SUM(E229:E238)</f>
        <v>12819</v>
      </c>
      <c r="F228" s="134">
        <f>SUM(F229:F238)</f>
        <v>11137</v>
      </c>
      <c r="G228" s="71">
        <f>SUM(G229:G238)</f>
        <v>13610</v>
      </c>
      <c r="H228" s="134">
        <v>12797.04</v>
      </c>
      <c r="I228" s="71">
        <f>SUM(I229:I238)</f>
        <v>13882</v>
      </c>
      <c r="J228" s="71">
        <v>13959</v>
      </c>
      <c r="K228" s="71">
        <f>SUM(K229:K238)</f>
        <v>14065</v>
      </c>
      <c r="L228" s="243">
        <f t="shared" ref="L228:M228" si="115">SUM(L229:L238)</f>
        <v>0</v>
      </c>
      <c r="M228" s="243">
        <f t="shared" si="115"/>
        <v>14065</v>
      </c>
    </row>
    <row r="229" spans="1:13" ht="15.6" outlineLevel="1" x14ac:dyDescent="0.3">
      <c r="A229" s="74"/>
      <c r="B229" s="70"/>
      <c r="C229" s="40">
        <v>5500</v>
      </c>
      <c r="D229" s="40" t="s">
        <v>103</v>
      </c>
      <c r="E229" s="21">
        <v>755</v>
      </c>
      <c r="F229" s="128">
        <v>645</v>
      </c>
      <c r="G229" s="99">
        <v>855</v>
      </c>
      <c r="H229" s="128"/>
      <c r="I229" s="99">
        <v>869</v>
      </c>
      <c r="J229" s="100">
        <v>745</v>
      </c>
      <c r="K229" s="249">
        <v>870</v>
      </c>
      <c r="L229" s="100"/>
      <c r="M229" s="100">
        <v>870</v>
      </c>
    </row>
    <row r="230" spans="1:13" ht="15.6" outlineLevel="1" x14ac:dyDescent="0.3">
      <c r="A230" s="74"/>
      <c r="B230" s="70"/>
      <c r="C230" s="40">
        <v>5503</v>
      </c>
      <c r="D230" s="40" t="s">
        <v>109</v>
      </c>
      <c r="E230" s="21">
        <v>100</v>
      </c>
      <c r="F230" s="128">
        <v>111</v>
      </c>
      <c r="G230" s="99">
        <v>200</v>
      </c>
      <c r="H230" s="128"/>
      <c r="I230" s="99">
        <v>200</v>
      </c>
      <c r="J230" s="100">
        <v>44</v>
      </c>
      <c r="K230" s="249">
        <v>200</v>
      </c>
      <c r="L230" s="100"/>
      <c r="M230" s="100">
        <v>200</v>
      </c>
    </row>
    <row r="231" spans="1:13" ht="15.6" outlineLevel="1" x14ac:dyDescent="0.3">
      <c r="A231" s="74"/>
      <c r="B231" s="70"/>
      <c r="C231" s="40">
        <v>5504</v>
      </c>
      <c r="D231" s="40" t="s">
        <v>110</v>
      </c>
      <c r="E231" s="21">
        <v>300</v>
      </c>
      <c r="F231" s="128">
        <v>102</v>
      </c>
      <c r="G231" s="99">
        <v>400</v>
      </c>
      <c r="H231" s="128"/>
      <c r="I231" s="99">
        <v>400</v>
      </c>
      <c r="J231" s="100">
        <v>450</v>
      </c>
      <c r="K231" s="249">
        <v>400</v>
      </c>
      <c r="L231" s="100"/>
      <c r="M231" s="100">
        <v>400</v>
      </c>
    </row>
    <row r="232" spans="1:13" ht="15.6" outlineLevel="1" x14ac:dyDescent="0.3">
      <c r="A232" s="74"/>
      <c r="B232" s="70"/>
      <c r="C232" s="40">
        <v>5511</v>
      </c>
      <c r="D232" s="40" t="s">
        <v>164</v>
      </c>
      <c r="E232" s="21">
        <v>6898</v>
      </c>
      <c r="F232" s="128">
        <v>6025</v>
      </c>
      <c r="G232" s="100">
        <v>5345</v>
      </c>
      <c r="H232" s="128"/>
      <c r="I232" s="99">
        <v>5516</v>
      </c>
      <c r="J232" s="100">
        <v>4396</v>
      </c>
      <c r="K232" s="249">
        <v>5520</v>
      </c>
      <c r="L232" s="100"/>
      <c r="M232" s="100">
        <v>5390</v>
      </c>
    </row>
    <row r="233" spans="1:13" ht="15.6" outlineLevel="1" x14ac:dyDescent="0.3">
      <c r="A233" s="74"/>
      <c r="B233" s="70"/>
      <c r="C233" s="40">
        <v>5513</v>
      </c>
      <c r="D233" s="40" t="s">
        <v>111</v>
      </c>
      <c r="E233" s="21">
        <v>990</v>
      </c>
      <c r="F233" s="128">
        <v>879</v>
      </c>
      <c r="G233" s="99">
        <v>990</v>
      </c>
      <c r="H233" s="128"/>
      <c r="I233" s="99">
        <v>990</v>
      </c>
      <c r="J233" s="100">
        <v>1073</v>
      </c>
      <c r="K233" s="249">
        <v>990</v>
      </c>
      <c r="L233" s="100"/>
      <c r="M233" s="100">
        <v>990</v>
      </c>
    </row>
    <row r="234" spans="1:13" ht="15.6" outlineLevel="1" x14ac:dyDescent="0.3">
      <c r="A234" s="74"/>
      <c r="B234" s="70"/>
      <c r="C234" s="40">
        <v>5514</v>
      </c>
      <c r="D234" s="40" t="s">
        <v>112</v>
      </c>
      <c r="E234" s="21">
        <v>50</v>
      </c>
      <c r="F234" s="128">
        <v>38</v>
      </c>
      <c r="G234" s="99">
        <v>500</v>
      </c>
      <c r="H234" s="128"/>
      <c r="I234" s="99">
        <v>550</v>
      </c>
      <c r="J234" s="100">
        <v>510</v>
      </c>
      <c r="K234" s="249">
        <v>550</v>
      </c>
      <c r="L234" s="100"/>
      <c r="M234" s="100">
        <v>845</v>
      </c>
    </row>
    <row r="235" spans="1:13" ht="15.6" outlineLevel="1" x14ac:dyDescent="0.3">
      <c r="A235" s="74"/>
      <c r="B235" s="70"/>
      <c r="C235" s="40">
        <v>5515</v>
      </c>
      <c r="D235" s="40" t="s">
        <v>158</v>
      </c>
      <c r="E235" s="21">
        <v>1700</v>
      </c>
      <c r="F235" s="128">
        <v>1446</v>
      </c>
      <c r="G235" s="100">
        <v>2000</v>
      </c>
      <c r="H235" s="128"/>
      <c r="I235" s="99">
        <v>2000</v>
      </c>
      <c r="J235" s="100">
        <v>3721</v>
      </c>
      <c r="K235" s="249">
        <v>2000</v>
      </c>
      <c r="L235" s="100"/>
      <c r="M235" s="100">
        <v>2000</v>
      </c>
    </row>
    <row r="236" spans="1:13" ht="15.6" outlineLevel="1" x14ac:dyDescent="0.3">
      <c r="A236" s="74"/>
      <c r="B236" s="70"/>
      <c r="C236" s="40">
        <v>5522</v>
      </c>
      <c r="D236" s="40" t="s">
        <v>165</v>
      </c>
      <c r="E236" s="21">
        <v>126</v>
      </c>
      <c r="F236" s="128">
        <v>136</v>
      </c>
      <c r="G236" s="99">
        <v>120</v>
      </c>
      <c r="H236" s="128"/>
      <c r="I236" s="99">
        <v>120</v>
      </c>
      <c r="J236" s="100">
        <v>120</v>
      </c>
      <c r="K236" s="249">
        <v>285</v>
      </c>
      <c r="L236" s="100"/>
      <c r="M236" s="100">
        <v>120</v>
      </c>
    </row>
    <row r="237" spans="1:13" ht="15.6" outlineLevel="1" x14ac:dyDescent="0.3">
      <c r="A237" s="74"/>
      <c r="B237" s="70"/>
      <c r="C237" s="40">
        <v>5525</v>
      </c>
      <c r="D237" s="40" t="s">
        <v>174</v>
      </c>
      <c r="E237" s="21">
        <v>1300</v>
      </c>
      <c r="F237" s="128">
        <v>1249</v>
      </c>
      <c r="G237" s="100">
        <v>1000</v>
      </c>
      <c r="H237" s="128"/>
      <c r="I237" s="99">
        <v>1000</v>
      </c>
      <c r="J237" s="100">
        <v>735</v>
      </c>
      <c r="K237" s="249">
        <v>1000</v>
      </c>
      <c r="L237" s="100"/>
      <c r="M237" s="100">
        <v>1000</v>
      </c>
    </row>
    <row r="238" spans="1:13" ht="15.6" outlineLevel="1" x14ac:dyDescent="0.3">
      <c r="A238" s="74"/>
      <c r="B238" s="70"/>
      <c r="C238" s="40">
        <v>5540</v>
      </c>
      <c r="D238" s="40" t="s">
        <v>152</v>
      </c>
      <c r="E238" s="21">
        <v>600</v>
      </c>
      <c r="F238" s="128">
        <v>506</v>
      </c>
      <c r="G238" s="99">
        <v>2200</v>
      </c>
      <c r="H238" s="128"/>
      <c r="I238" s="99">
        <v>2237</v>
      </c>
      <c r="J238" s="100">
        <v>2165</v>
      </c>
      <c r="K238" s="249">
        <v>2250</v>
      </c>
      <c r="L238" s="100"/>
      <c r="M238" s="100">
        <v>2250</v>
      </c>
    </row>
    <row r="239" spans="1:13" ht="15.6" x14ac:dyDescent="0.3">
      <c r="A239" s="35" t="s">
        <v>22</v>
      </c>
      <c r="B239" s="36"/>
      <c r="C239" s="36"/>
      <c r="D239" s="37" t="s">
        <v>176</v>
      </c>
      <c r="E239" s="38">
        <f t="shared" ref="E239:M240" si="116">SUM(E240)</f>
        <v>4600</v>
      </c>
      <c r="F239" s="38">
        <f t="shared" si="116"/>
        <v>5467</v>
      </c>
      <c r="G239" s="38">
        <f t="shared" si="116"/>
        <v>4980</v>
      </c>
      <c r="H239" s="38">
        <f>H240</f>
        <v>5085.25</v>
      </c>
      <c r="I239" s="38">
        <f t="shared" si="116"/>
        <v>5085</v>
      </c>
      <c r="J239" s="38">
        <f t="shared" si="116"/>
        <v>4959</v>
      </c>
      <c r="K239" s="232">
        <f t="shared" si="116"/>
        <v>5085</v>
      </c>
      <c r="L239" s="232">
        <f t="shared" si="116"/>
        <v>0</v>
      </c>
      <c r="M239" s="232">
        <f t="shared" si="116"/>
        <v>5085</v>
      </c>
    </row>
    <row r="240" spans="1:13" ht="15.6" x14ac:dyDescent="0.3">
      <c r="A240" s="9"/>
      <c r="B240" s="39">
        <v>55</v>
      </c>
      <c r="C240" s="39"/>
      <c r="D240" s="72" t="s">
        <v>6</v>
      </c>
      <c r="E240" s="8">
        <f t="shared" si="116"/>
        <v>4600</v>
      </c>
      <c r="F240" s="129">
        <f t="shared" si="116"/>
        <v>5467</v>
      </c>
      <c r="G240" s="8">
        <f t="shared" si="116"/>
        <v>4980</v>
      </c>
      <c r="H240" s="129">
        <v>5085.25</v>
      </c>
      <c r="I240" s="8">
        <f t="shared" si="116"/>
        <v>5085</v>
      </c>
      <c r="J240" s="8">
        <v>4959</v>
      </c>
      <c r="K240" s="8">
        <f>SUM(K241)</f>
        <v>5085</v>
      </c>
      <c r="L240" s="228">
        <f t="shared" ref="L240:M240" si="117">SUM(L241)</f>
        <v>0</v>
      </c>
      <c r="M240" s="228">
        <f t="shared" si="117"/>
        <v>5085</v>
      </c>
    </row>
    <row r="241" spans="1:13" ht="15.6" outlineLevel="1" x14ac:dyDescent="0.3">
      <c r="A241" s="9"/>
      <c r="B241" s="39"/>
      <c r="C241" s="40">
        <v>5525</v>
      </c>
      <c r="D241" s="73" t="s">
        <v>174</v>
      </c>
      <c r="E241" s="63">
        <v>4600</v>
      </c>
      <c r="F241" s="128">
        <v>5467</v>
      </c>
      <c r="G241" s="100">
        <v>4980</v>
      </c>
      <c r="H241" s="128"/>
      <c r="I241" s="100">
        <v>5085</v>
      </c>
      <c r="J241" s="100">
        <v>4959</v>
      </c>
      <c r="K241" s="100">
        <v>5085</v>
      </c>
      <c r="L241" s="100"/>
      <c r="M241" s="100">
        <v>5085</v>
      </c>
    </row>
    <row r="242" spans="1:13" ht="15.6" x14ac:dyDescent="0.3">
      <c r="A242" s="56" t="s">
        <v>23</v>
      </c>
      <c r="B242" s="46"/>
      <c r="C242" s="46"/>
      <c r="D242" s="68" t="s">
        <v>177</v>
      </c>
      <c r="E242" s="65">
        <f t="shared" ref="E242:M242" si="118">SUM(E243+E246)</f>
        <v>14418</v>
      </c>
      <c r="F242" s="65">
        <f t="shared" si="118"/>
        <v>14316</v>
      </c>
      <c r="G242" s="65">
        <f>SUM(G243+G246)</f>
        <v>15263</v>
      </c>
      <c r="H242" s="65">
        <f>H243+H246</f>
        <v>14541.77</v>
      </c>
      <c r="I242" s="65">
        <f t="shared" si="118"/>
        <v>16620</v>
      </c>
      <c r="J242" s="65">
        <f t="shared" si="118"/>
        <v>16629</v>
      </c>
      <c r="K242" s="240">
        <f t="shared" si="118"/>
        <v>17046</v>
      </c>
      <c r="L242" s="240">
        <f t="shared" si="118"/>
        <v>0</v>
      </c>
      <c r="M242" s="240">
        <f t="shared" si="118"/>
        <v>17360</v>
      </c>
    </row>
    <row r="243" spans="1:13" ht="15.6" x14ac:dyDescent="0.3">
      <c r="A243" s="9"/>
      <c r="B243" s="39">
        <v>50</v>
      </c>
      <c r="C243" s="39"/>
      <c r="D243" s="39" t="s">
        <v>99</v>
      </c>
      <c r="E243" s="8">
        <f t="shared" ref="E243:I243" si="119">SUM(E244:E245)</f>
        <v>8930</v>
      </c>
      <c r="F243" s="129">
        <f t="shared" si="119"/>
        <v>8930</v>
      </c>
      <c r="G243" s="8">
        <f>SUM(G244:G245)</f>
        <v>9529</v>
      </c>
      <c r="H243" s="129">
        <v>9538.77</v>
      </c>
      <c r="I243" s="8">
        <f t="shared" si="119"/>
        <v>10191</v>
      </c>
      <c r="J243" s="8">
        <v>10343</v>
      </c>
      <c r="K243" s="8">
        <f>SUM(K244:K245)</f>
        <v>10489</v>
      </c>
      <c r="L243" s="228">
        <f t="shared" ref="L243:M243" si="120">SUM(L244:L245)</f>
        <v>0</v>
      </c>
      <c r="M243" s="228">
        <f t="shared" si="120"/>
        <v>10802</v>
      </c>
    </row>
    <row r="244" spans="1:13" ht="15.6" outlineLevel="1" x14ac:dyDescent="0.3">
      <c r="A244" s="9"/>
      <c r="B244" s="39"/>
      <c r="C244" s="40">
        <v>5002</v>
      </c>
      <c r="D244" s="40" t="s">
        <v>122</v>
      </c>
      <c r="E244" s="21">
        <v>6644</v>
      </c>
      <c r="F244" s="128">
        <v>6643</v>
      </c>
      <c r="G244" s="100">
        <v>7111</v>
      </c>
      <c r="H244" s="128"/>
      <c r="I244" s="100">
        <v>7605</v>
      </c>
      <c r="J244" s="100">
        <v>7803</v>
      </c>
      <c r="K244" s="249">
        <v>7839</v>
      </c>
      <c r="L244" s="100"/>
      <c r="M244" s="100">
        <v>8073</v>
      </c>
    </row>
    <row r="245" spans="1:13" ht="15.6" outlineLevel="1" x14ac:dyDescent="0.3">
      <c r="A245" s="9"/>
      <c r="B245" s="39"/>
      <c r="C245" s="40">
        <v>506</v>
      </c>
      <c r="D245" s="40" t="s">
        <v>102</v>
      </c>
      <c r="E245" s="21">
        <v>2286</v>
      </c>
      <c r="F245" s="128">
        <v>2287</v>
      </c>
      <c r="G245" s="100">
        <v>2418</v>
      </c>
      <c r="H245" s="128"/>
      <c r="I245" s="100">
        <v>2586</v>
      </c>
      <c r="J245" s="100">
        <v>2541</v>
      </c>
      <c r="K245" s="249">
        <v>2650</v>
      </c>
      <c r="L245" s="100"/>
      <c r="M245" s="100">
        <v>2729</v>
      </c>
    </row>
    <row r="246" spans="1:13" ht="15.6" x14ac:dyDescent="0.3">
      <c r="A246" s="74"/>
      <c r="B246" s="70">
        <v>55</v>
      </c>
      <c r="C246" s="70"/>
      <c r="D246" s="70" t="s">
        <v>6</v>
      </c>
      <c r="E246" s="71">
        <f t="shared" ref="E246:I246" si="121">SUM(E247:E255)</f>
        <v>5488</v>
      </c>
      <c r="F246" s="134">
        <f t="shared" si="121"/>
        <v>5386</v>
      </c>
      <c r="G246" s="71">
        <f>SUM(G247:G255)</f>
        <v>5734</v>
      </c>
      <c r="H246" s="134">
        <v>5003</v>
      </c>
      <c r="I246" s="71">
        <f t="shared" si="121"/>
        <v>6429</v>
      </c>
      <c r="J246" s="71">
        <v>6286</v>
      </c>
      <c r="K246" s="71">
        <f>SUM(K247:K255)</f>
        <v>6557</v>
      </c>
      <c r="L246" s="243">
        <f t="shared" ref="L246:M246" si="122">SUM(L247:L255)</f>
        <v>0</v>
      </c>
      <c r="M246" s="243">
        <f t="shared" si="122"/>
        <v>6558</v>
      </c>
    </row>
    <row r="247" spans="1:13" ht="15.6" outlineLevel="1" x14ac:dyDescent="0.3">
      <c r="A247" s="74"/>
      <c r="B247" s="70"/>
      <c r="C247" s="40">
        <v>5500</v>
      </c>
      <c r="D247" s="40" t="s">
        <v>103</v>
      </c>
      <c r="E247" s="21">
        <v>470</v>
      </c>
      <c r="F247" s="128">
        <v>478</v>
      </c>
      <c r="G247" s="99">
        <v>420</v>
      </c>
      <c r="H247" s="128"/>
      <c r="I247" s="99">
        <v>494</v>
      </c>
      <c r="J247" s="100">
        <v>365</v>
      </c>
      <c r="K247" s="249">
        <v>550</v>
      </c>
      <c r="L247" s="100"/>
      <c r="M247" s="100">
        <v>351</v>
      </c>
    </row>
    <row r="248" spans="1:13" ht="15.6" outlineLevel="1" x14ac:dyDescent="0.3">
      <c r="A248" s="74"/>
      <c r="B248" s="70"/>
      <c r="C248" s="40">
        <v>5503</v>
      </c>
      <c r="D248" s="40" t="s">
        <v>109</v>
      </c>
      <c r="E248" s="21">
        <v>64</v>
      </c>
      <c r="F248" s="128">
        <v>43</v>
      </c>
      <c r="G248" s="99">
        <v>70</v>
      </c>
      <c r="H248" s="128"/>
      <c r="I248" s="99">
        <v>50</v>
      </c>
      <c r="J248" s="100">
        <v>6</v>
      </c>
      <c r="K248" s="249">
        <v>50</v>
      </c>
      <c r="L248" s="100"/>
      <c r="M248" s="100">
        <v>40</v>
      </c>
    </row>
    <row r="249" spans="1:13" ht="15.6" outlineLevel="1" x14ac:dyDescent="0.3">
      <c r="A249" s="74"/>
      <c r="B249" s="70"/>
      <c r="C249" s="40">
        <v>5504</v>
      </c>
      <c r="D249" s="40" t="s">
        <v>110</v>
      </c>
      <c r="E249" s="21">
        <v>174</v>
      </c>
      <c r="F249" s="128">
        <v>142</v>
      </c>
      <c r="G249" s="99">
        <v>480</v>
      </c>
      <c r="H249" s="128"/>
      <c r="I249" s="99">
        <v>400</v>
      </c>
      <c r="J249" s="100">
        <v>169</v>
      </c>
      <c r="K249" s="249">
        <v>350</v>
      </c>
      <c r="L249" s="100"/>
      <c r="M249" s="100">
        <v>325</v>
      </c>
    </row>
    <row r="250" spans="1:13" ht="15.6" outlineLevel="1" x14ac:dyDescent="0.3">
      <c r="A250" s="74"/>
      <c r="B250" s="70"/>
      <c r="C250" s="40">
        <v>5511</v>
      </c>
      <c r="D250" s="40" t="s">
        <v>164</v>
      </c>
      <c r="E250" s="21">
        <v>1320</v>
      </c>
      <c r="F250" s="128">
        <v>1272</v>
      </c>
      <c r="G250" s="100">
        <v>1334</v>
      </c>
      <c r="H250" s="128"/>
      <c r="I250" s="100">
        <v>1530</v>
      </c>
      <c r="J250" s="100">
        <v>1420</v>
      </c>
      <c r="K250" s="249">
        <v>1710</v>
      </c>
      <c r="L250" s="100"/>
      <c r="M250" s="100">
        <v>1700</v>
      </c>
    </row>
    <row r="251" spans="1:13" ht="15.6" outlineLevel="1" x14ac:dyDescent="0.3">
      <c r="A251" s="74"/>
      <c r="B251" s="70"/>
      <c r="C251" s="40">
        <v>5514</v>
      </c>
      <c r="D251" s="40" t="s">
        <v>112</v>
      </c>
      <c r="E251" s="63">
        <v>740</v>
      </c>
      <c r="F251" s="128">
        <v>729</v>
      </c>
      <c r="G251" s="99">
        <v>700</v>
      </c>
      <c r="H251" s="128"/>
      <c r="I251" s="100">
        <v>1030</v>
      </c>
      <c r="J251" s="100">
        <v>771</v>
      </c>
      <c r="K251" s="249">
        <v>787</v>
      </c>
      <c r="L251" s="100"/>
      <c r="M251" s="100">
        <v>1152</v>
      </c>
    </row>
    <row r="252" spans="1:13" ht="15.6" outlineLevel="1" x14ac:dyDescent="0.3">
      <c r="A252" s="74"/>
      <c r="B252" s="70"/>
      <c r="C252" s="40">
        <v>5515</v>
      </c>
      <c r="D252" s="40" t="s">
        <v>294</v>
      </c>
      <c r="E252" s="63"/>
      <c r="F252" s="128"/>
      <c r="G252" s="99"/>
      <c r="H252" s="128"/>
      <c r="I252" s="100">
        <v>25</v>
      </c>
      <c r="J252" s="100">
        <v>0</v>
      </c>
      <c r="K252" s="249">
        <v>25</v>
      </c>
      <c r="L252" s="100"/>
      <c r="M252" s="100">
        <v>0</v>
      </c>
    </row>
    <row r="253" spans="1:13" ht="15.6" outlineLevel="1" x14ac:dyDescent="0.3">
      <c r="A253" s="74"/>
      <c r="B253" s="70"/>
      <c r="C253" s="40">
        <v>5522</v>
      </c>
      <c r="D253" s="40" t="s">
        <v>165</v>
      </c>
      <c r="E253" s="21">
        <v>42</v>
      </c>
      <c r="F253" s="128">
        <v>35</v>
      </c>
      <c r="G253" s="99">
        <v>0</v>
      </c>
      <c r="H253" s="128"/>
      <c r="I253" s="99">
        <v>60</v>
      </c>
      <c r="J253" s="100">
        <v>211</v>
      </c>
      <c r="K253" s="249">
        <v>95</v>
      </c>
      <c r="L253" s="100"/>
      <c r="M253" s="100">
        <v>0</v>
      </c>
    </row>
    <row r="254" spans="1:13" ht="15.6" outlineLevel="1" x14ac:dyDescent="0.3">
      <c r="A254" s="74"/>
      <c r="B254" s="70"/>
      <c r="C254" s="40">
        <v>5523</v>
      </c>
      <c r="D254" s="40" t="s">
        <v>178</v>
      </c>
      <c r="E254" s="21">
        <v>2550</v>
      </c>
      <c r="F254" s="128">
        <v>2543</v>
      </c>
      <c r="G254" s="100">
        <v>2680</v>
      </c>
      <c r="H254" s="128"/>
      <c r="I254" s="99">
        <v>2740</v>
      </c>
      <c r="J254" s="100">
        <v>3255</v>
      </c>
      <c r="K254" s="249">
        <v>2840</v>
      </c>
      <c r="L254" s="100"/>
      <c r="M254" s="100">
        <v>2840</v>
      </c>
    </row>
    <row r="255" spans="1:13" ht="15.6" outlineLevel="1" x14ac:dyDescent="0.3">
      <c r="A255" s="74"/>
      <c r="B255" s="70"/>
      <c r="C255" s="40">
        <v>5525</v>
      </c>
      <c r="D255" s="40" t="s">
        <v>174</v>
      </c>
      <c r="E255" s="21">
        <v>128</v>
      </c>
      <c r="F255" s="128">
        <v>144</v>
      </c>
      <c r="G255" s="99">
        <v>50</v>
      </c>
      <c r="H255" s="128"/>
      <c r="I255" s="99">
        <v>100</v>
      </c>
      <c r="J255" s="100">
        <v>88</v>
      </c>
      <c r="K255" s="249">
        <v>150</v>
      </c>
      <c r="L255" s="100"/>
      <c r="M255" s="100">
        <v>150</v>
      </c>
    </row>
    <row r="256" spans="1:13" ht="15.6" x14ac:dyDescent="0.3">
      <c r="A256" s="35" t="s">
        <v>23</v>
      </c>
      <c r="B256" s="36"/>
      <c r="C256" s="36"/>
      <c r="D256" s="37" t="s">
        <v>179</v>
      </c>
      <c r="E256" s="38">
        <f t="shared" ref="E256:M256" si="123">SUM(E257+E260)</f>
        <v>16310</v>
      </c>
      <c r="F256" s="38">
        <f t="shared" si="123"/>
        <v>16214</v>
      </c>
      <c r="G256" s="38">
        <f>SUM(G257+G260)</f>
        <v>16812</v>
      </c>
      <c r="H256" s="38">
        <f>H257+H260</f>
        <v>16250.38</v>
      </c>
      <c r="I256" s="38">
        <f t="shared" si="123"/>
        <v>17783</v>
      </c>
      <c r="J256" s="38">
        <f t="shared" si="123"/>
        <v>17236</v>
      </c>
      <c r="K256" s="232">
        <f t="shared" si="123"/>
        <v>18217</v>
      </c>
      <c r="L256" s="232">
        <f t="shared" si="123"/>
        <v>0</v>
      </c>
      <c r="M256" s="232">
        <f t="shared" si="123"/>
        <v>19277</v>
      </c>
    </row>
    <row r="257" spans="1:14" ht="15.6" x14ac:dyDescent="0.3">
      <c r="A257" s="9"/>
      <c r="B257" s="39">
        <v>50</v>
      </c>
      <c r="C257" s="39"/>
      <c r="D257" s="39" t="s">
        <v>99</v>
      </c>
      <c r="E257" s="8">
        <f t="shared" ref="E257:I257" si="124">SUM(E258:E259)</f>
        <v>9225</v>
      </c>
      <c r="F257" s="129">
        <f t="shared" si="124"/>
        <v>9413</v>
      </c>
      <c r="G257" s="8">
        <f>SUM(G258:G259)</f>
        <v>9842</v>
      </c>
      <c r="H257" s="129">
        <v>9678.3799999999992</v>
      </c>
      <c r="I257" s="8">
        <f t="shared" si="124"/>
        <v>10539</v>
      </c>
      <c r="J257" s="8">
        <v>10717</v>
      </c>
      <c r="K257" s="8">
        <f>SUM(K258:K259)</f>
        <v>10837</v>
      </c>
      <c r="L257" s="228">
        <f t="shared" ref="L257:M257" si="125">SUM(L258:L259)</f>
        <v>0</v>
      </c>
      <c r="M257" s="228">
        <f t="shared" si="125"/>
        <v>11167</v>
      </c>
    </row>
    <row r="258" spans="1:14" ht="15.6" outlineLevel="1" x14ac:dyDescent="0.3">
      <c r="A258" s="9"/>
      <c r="B258" s="39"/>
      <c r="C258" s="40">
        <v>5002</v>
      </c>
      <c r="D258" s="40" t="s">
        <v>122</v>
      </c>
      <c r="E258" s="21">
        <v>6864</v>
      </c>
      <c r="F258" s="128">
        <v>6992</v>
      </c>
      <c r="G258" s="100">
        <v>7345</v>
      </c>
      <c r="H258" s="128"/>
      <c r="I258" s="100">
        <v>7865</v>
      </c>
      <c r="J258" s="100">
        <v>8055</v>
      </c>
      <c r="K258" s="249">
        <v>8099</v>
      </c>
      <c r="L258" s="100"/>
      <c r="M258" s="100">
        <v>8346</v>
      </c>
    </row>
    <row r="259" spans="1:14" ht="15.6" outlineLevel="1" x14ac:dyDescent="0.3">
      <c r="A259" s="9"/>
      <c r="B259" s="39"/>
      <c r="C259" s="40">
        <v>506</v>
      </c>
      <c r="D259" s="40" t="s">
        <v>102</v>
      </c>
      <c r="E259" s="21">
        <v>2361</v>
      </c>
      <c r="F259" s="128">
        <v>2421</v>
      </c>
      <c r="G259" s="100">
        <v>2497</v>
      </c>
      <c r="H259" s="128"/>
      <c r="I259" s="100">
        <v>2674</v>
      </c>
      <c r="J259" s="100">
        <v>2661</v>
      </c>
      <c r="K259" s="249">
        <v>2738</v>
      </c>
      <c r="L259" s="100"/>
      <c r="M259" s="100">
        <v>2821</v>
      </c>
    </row>
    <row r="260" spans="1:14" ht="15.6" x14ac:dyDescent="0.3">
      <c r="A260" s="74"/>
      <c r="B260" s="70">
        <v>55</v>
      </c>
      <c r="C260" s="70"/>
      <c r="D260" s="70" t="s">
        <v>6</v>
      </c>
      <c r="E260" s="71">
        <f t="shared" ref="E260:I260" si="126">SUM(E261:E269)</f>
        <v>7085</v>
      </c>
      <c r="F260" s="134">
        <f t="shared" si="126"/>
        <v>6801</v>
      </c>
      <c r="G260" s="71">
        <f>SUM(G261:G269)</f>
        <v>6970</v>
      </c>
      <c r="H260" s="134">
        <v>6572</v>
      </c>
      <c r="I260" s="71">
        <f t="shared" si="126"/>
        <v>7244</v>
      </c>
      <c r="J260" s="71">
        <v>6519</v>
      </c>
      <c r="K260" s="71">
        <f>SUM(K261:K269)</f>
        <v>7380</v>
      </c>
      <c r="L260" s="243">
        <f t="shared" ref="L260:M260" si="127">SUM(L261:L269)</f>
        <v>0</v>
      </c>
      <c r="M260" s="243">
        <f t="shared" si="127"/>
        <v>8110</v>
      </c>
    </row>
    <row r="261" spans="1:14" ht="15.6" outlineLevel="1" x14ac:dyDescent="0.3">
      <c r="A261" s="9"/>
      <c r="B261" s="39"/>
      <c r="C261" s="40">
        <v>5500</v>
      </c>
      <c r="D261" s="73" t="s">
        <v>103</v>
      </c>
      <c r="E261" s="21">
        <v>816</v>
      </c>
      <c r="F261" s="128">
        <v>503</v>
      </c>
      <c r="G261" s="99">
        <v>610</v>
      </c>
      <c r="H261" s="128"/>
      <c r="I261" s="99">
        <v>560</v>
      </c>
      <c r="J261" s="100">
        <v>557</v>
      </c>
      <c r="K261" s="249">
        <v>685</v>
      </c>
      <c r="L261" s="100"/>
      <c r="M261" s="100">
        <v>685</v>
      </c>
    </row>
    <row r="262" spans="1:14" ht="15.6" outlineLevel="1" x14ac:dyDescent="0.3">
      <c r="A262" s="9"/>
      <c r="B262" s="39"/>
      <c r="C262" s="40">
        <v>5503</v>
      </c>
      <c r="D262" s="73" t="s">
        <v>109</v>
      </c>
      <c r="E262" s="21">
        <v>64</v>
      </c>
      <c r="F262" s="128">
        <v>61</v>
      </c>
      <c r="G262" s="99">
        <v>50</v>
      </c>
      <c r="H262" s="128"/>
      <c r="I262" s="99">
        <v>50</v>
      </c>
      <c r="J262" s="100">
        <v>12</v>
      </c>
      <c r="K262" s="249">
        <v>60</v>
      </c>
      <c r="L262" s="100"/>
      <c r="M262" s="100">
        <v>50</v>
      </c>
    </row>
    <row r="263" spans="1:14" ht="15.6" outlineLevel="1" x14ac:dyDescent="0.3">
      <c r="A263" s="74"/>
      <c r="B263" s="70"/>
      <c r="C263" s="40">
        <v>5504</v>
      </c>
      <c r="D263" s="73" t="s">
        <v>110</v>
      </c>
      <c r="E263" s="21">
        <v>150</v>
      </c>
      <c r="F263" s="128">
        <v>156</v>
      </c>
      <c r="G263" s="99">
        <v>450</v>
      </c>
      <c r="H263" s="128"/>
      <c r="I263" s="99">
        <v>400</v>
      </c>
      <c r="J263" s="100">
        <v>80</v>
      </c>
      <c r="K263" s="249">
        <v>300</v>
      </c>
      <c r="L263" s="100"/>
      <c r="M263" s="100">
        <v>250</v>
      </c>
    </row>
    <row r="264" spans="1:14" ht="15.6" outlineLevel="1" x14ac:dyDescent="0.3">
      <c r="A264" s="9"/>
      <c r="B264" s="39"/>
      <c r="C264" s="40">
        <v>5511</v>
      </c>
      <c r="D264" s="73" t="s">
        <v>164</v>
      </c>
      <c r="E264" s="21">
        <v>1233</v>
      </c>
      <c r="F264" s="128">
        <v>1226</v>
      </c>
      <c r="G264" s="100">
        <v>1535</v>
      </c>
      <c r="H264" s="128"/>
      <c r="I264" s="100">
        <v>1300</v>
      </c>
      <c r="J264" s="100">
        <v>1106</v>
      </c>
      <c r="K264" s="249">
        <v>1370</v>
      </c>
      <c r="L264" s="100"/>
      <c r="M264" s="100">
        <v>1375</v>
      </c>
    </row>
    <row r="265" spans="1:14" ht="15.6" outlineLevel="1" x14ac:dyDescent="0.3">
      <c r="A265" s="9"/>
      <c r="B265" s="39"/>
      <c r="C265" s="40">
        <v>5514</v>
      </c>
      <c r="D265" s="73" t="s">
        <v>112</v>
      </c>
      <c r="E265" s="21">
        <v>967</v>
      </c>
      <c r="F265" s="128">
        <v>957</v>
      </c>
      <c r="G265" s="100">
        <v>625</v>
      </c>
      <c r="H265" s="128"/>
      <c r="I265" s="99">
        <v>770</v>
      </c>
      <c r="J265" s="100">
        <v>626</v>
      </c>
      <c r="K265" s="249">
        <v>900</v>
      </c>
      <c r="L265" s="100"/>
      <c r="M265" s="100">
        <v>900</v>
      </c>
    </row>
    <row r="266" spans="1:14" ht="15.6" outlineLevel="1" x14ac:dyDescent="0.3">
      <c r="A266" s="9"/>
      <c r="B266" s="39"/>
      <c r="C266" s="40">
        <v>5515</v>
      </c>
      <c r="D266" s="73" t="s">
        <v>158</v>
      </c>
      <c r="E266" s="21">
        <v>250</v>
      </c>
      <c r="F266" s="128">
        <v>193</v>
      </c>
      <c r="G266" s="99">
        <v>100</v>
      </c>
      <c r="H266" s="128"/>
      <c r="I266" s="99">
        <v>350</v>
      </c>
      <c r="J266" s="100">
        <v>580</v>
      </c>
      <c r="K266" s="249">
        <v>425</v>
      </c>
      <c r="L266" s="100"/>
      <c r="M266" s="100">
        <v>1250</v>
      </c>
    </row>
    <row r="267" spans="1:14" ht="15.6" outlineLevel="1" x14ac:dyDescent="0.3">
      <c r="A267" s="9"/>
      <c r="B267" s="39"/>
      <c r="C267" s="40">
        <v>5522</v>
      </c>
      <c r="D267" s="73" t="s">
        <v>165</v>
      </c>
      <c r="E267" s="21">
        <v>42</v>
      </c>
      <c r="F267" s="128">
        <v>35</v>
      </c>
      <c r="G267" s="100">
        <v>0</v>
      </c>
      <c r="H267" s="128"/>
      <c r="I267" s="99">
        <v>214</v>
      </c>
      <c r="J267" s="100">
        <v>123</v>
      </c>
      <c r="K267" s="249">
        <v>60</v>
      </c>
      <c r="L267" s="100"/>
      <c r="M267" s="100">
        <v>0</v>
      </c>
    </row>
    <row r="268" spans="1:14" ht="15.6" outlineLevel="1" x14ac:dyDescent="0.3">
      <c r="A268" s="9"/>
      <c r="B268" s="39"/>
      <c r="C268" s="40">
        <v>5523</v>
      </c>
      <c r="D268" s="73" t="s">
        <v>178</v>
      </c>
      <c r="E268" s="21">
        <v>3500</v>
      </c>
      <c r="F268" s="128">
        <v>3499</v>
      </c>
      <c r="G268" s="100">
        <v>3500</v>
      </c>
      <c r="H268" s="128"/>
      <c r="I268" s="99">
        <v>3500</v>
      </c>
      <c r="J268" s="100">
        <v>3365</v>
      </c>
      <c r="K268" s="249">
        <v>3500</v>
      </c>
      <c r="L268" s="100"/>
      <c r="M268" s="100">
        <v>3500</v>
      </c>
    </row>
    <row r="269" spans="1:14" ht="15.6" outlineLevel="1" x14ac:dyDescent="0.3">
      <c r="A269" s="74"/>
      <c r="B269" s="70"/>
      <c r="C269" s="40">
        <v>5525</v>
      </c>
      <c r="D269" s="73" t="s">
        <v>174</v>
      </c>
      <c r="E269" s="21">
        <v>63</v>
      </c>
      <c r="F269" s="128">
        <v>171</v>
      </c>
      <c r="G269" s="99">
        <v>100</v>
      </c>
      <c r="H269" s="128"/>
      <c r="I269" s="99">
        <v>100</v>
      </c>
      <c r="J269" s="100">
        <v>71</v>
      </c>
      <c r="K269" s="249">
        <v>80</v>
      </c>
      <c r="L269" s="100"/>
      <c r="M269" s="100">
        <v>100</v>
      </c>
    </row>
    <row r="270" spans="1:14" ht="15.6" x14ac:dyDescent="0.3">
      <c r="A270" s="56" t="s">
        <v>54</v>
      </c>
      <c r="B270" s="46"/>
      <c r="C270" s="46"/>
      <c r="D270" s="68" t="s">
        <v>180</v>
      </c>
      <c r="E270" s="65">
        <f t="shared" ref="E270:M270" si="128">SUM(E271+E274)</f>
        <v>65250</v>
      </c>
      <c r="F270" s="65">
        <f t="shared" si="128"/>
        <v>63067</v>
      </c>
      <c r="G270" s="65">
        <f>SUM(G271+G274)</f>
        <v>73773</v>
      </c>
      <c r="H270" s="65">
        <f>H271+H274</f>
        <v>71260.27</v>
      </c>
      <c r="I270" s="65">
        <f t="shared" si="128"/>
        <v>78221</v>
      </c>
      <c r="J270" s="65">
        <f t="shared" si="128"/>
        <v>71343</v>
      </c>
      <c r="K270" s="240">
        <f t="shared" si="128"/>
        <v>79002</v>
      </c>
      <c r="L270" s="240">
        <f t="shared" si="128"/>
        <v>0</v>
      </c>
      <c r="M270" s="240">
        <f t="shared" si="128"/>
        <v>85508</v>
      </c>
    </row>
    <row r="271" spans="1:14" ht="15.6" x14ac:dyDescent="0.3">
      <c r="A271" s="74"/>
      <c r="B271" s="70">
        <v>50</v>
      </c>
      <c r="C271" s="70"/>
      <c r="D271" s="70" t="s">
        <v>99</v>
      </c>
      <c r="E271" s="71">
        <f t="shared" ref="E271:I271" si="129">SUM(E272:E273)</f>
        <v>43330</v>
      </c>
      <c r="F271" s="134">
        <f t="shared" si="129"/>
        <v>43972</v>
      </c>
      <c r="G271" s="71">
        <f>SUM(G272:G273)</f>
        <v>47510</v>
      </c>
      <c r="H271" s="134">
        <v>47211</v>
      </c>
      <c r="I271" s="71">
        <f t="shared" si="129"/>
        <v>50821</v>
      </c>
      <c r="J271" s="71">
        <v>47858</v>
      </c>
      <c r="K271" s="71">
        <f>SUM(K272:K273)</f>
        <v>54873</v>
      </c>
      <c r="L271" s="243">
        <f t="shared" ref="L271:M271" si="130">SUM(L272:L273)</f>
        <v>0</v>
      </c>
      <c r="M271" s="243">
        <f t="shared" si="130"/>
        <v>61508</v>
      </c>
      <c r="N271" s="269"/>
    </row>
    <row r="272" spans="1:14" ht="15.6" outlineLevel="1" x14ac:dyDescent="0.3">
      <c r="A272" s="74"/>
      <c r="B272" s="70"/>
      <c r="C272" s="40">
        <v>5002</v>
      </c>
      <c r="D272" s="40" t="s">
        <v>122</v>
      </c>
      <c r="E272" s="21">
        <v>32240</v>
      </c>
      <c r="F272" s="128">
        <v>32599</v>
      </c>
      <c r="G272" s="100">
        <v>35455</v>
      </c>
      <c r="H272" s="128"/>
      <c r="I272" s="100">
        <v>37926</v>
      </c>
      <c r="J272" s="100">
        <v>36485</v>
      </c>
      <c r="K272" s="249">
        <v>41011</v>
      </c>
      <c r="L272" s="100"/>
      <c r="M272" s="249">
        <v>45970</v>
      </c>
      <c r="N272" s="270"/>
    </row>
    <row r="273" spans="1:14" ht="15.6" outlineLevel="1" x14ac:dyDescent="0.3">
      <c r="A273" s="74"/>
      <c r="B273" s="70"/>
      <c r="C273" s="40">
        <v>506</v>
      </c>
      <c r="D273" s="40" t="s">
        <v>102</v>
      </c>
      <c r="E273" s="21">
        <v>11090</v>
      </c>
      <c r="F273" s="128">
        <v>11373</v>
      </c>
      <c r="G273" s="100">
        <v>12055</v>
      </c>
      <c r="H273" s="128"/>
      <c r="I273" s="100">
        <v>12895</v>
      </c>
      <c r="J273" s="100">
        <v>11373</v>
      </c>
      <c r="K273" s="249">
        <v>13862</v>
      </c>
      <c r="L273" s="100"/>
      <c r="M273" s="249">
        <v>15538</v>
      </c>
      <c r="N273" s="270"/>
    </row>
    <row r="274" spans="1:14" ht="15.6" x14ac:dyDescent="0.3">
      <c r="A274" s="74"/>
      <c r="B274" s="70">
        <v>55</v>
      </c>
      <c r="C274" s="70"/>
      <c r="D274" s="70" t="s">
        <v>6</v>
      </c>
      <c r="E274" s="71">
        <f t="shared" ref="E274:I274" si="131">SUM(E275:E285)</f>
        <v>21920</v>
      </c>
      <c r="F274" s="134">
        <f t="shared" si="131"/>
        <v>19095</v>
      </c>
      <c r="G274" s="71">
        <f>SUM(G275:G285)</f>
        <v>26263</v>
      </c>
      <c r="H274" s="134">
        <v>24049.27</v>
      </c>
      <c r="I274" s="71">
        <f t="shared" si="131"/>
        <v>27400</v>
      </c>
      <c r="J274" s="71">
        <v>23485</v>
      </c>
      <c r="K274" s="71">
        <f>SUM(K275:K285)</f>
        <v>24129</v>
      </c>
      <c r="L274" s="243">
        <f t="shared" ref="L274:M274" si="132">SUM(L275:L285)</f>
        <v>0</v>
      </c>
      <c r="M274" s="243">
        <f t="shared" si="132"/>
        <v>24000</v>
      </c>
    </row>
    <row r="275" spans="1:14" ht="15.6" outlineLevel="1" x14ac:dyDescent="0.3">
      <c r="A275" s="74"/>
      <c r="B275" s="70"/>
      <c r="C275" s="40">
        <v>5500</v>
      </c>
      <c r="D275" s="40" t="s">
        <v>103</v>
      </c>
      <c r="E275" s="21">
        <v>3480</v>
      </c>
      <c r="F275" s="128">
        <v>3149</v>
      </c>
      <c r="G275" s="100">
        <v>4650</v>
      </c>
      <c r="H275" s="128"/>
      <c r="I275" s="100">
        <v>4200</v>
      </c>
      <c r="J275" s="100">
        <v>3646</v>
      </c>
      <c r="K275" s="249">
        <v>4200</v>
      </c>
      <c r="L275" s="100"/>
      <c r="M275" s="100">
        <v>4000</v>
      </c>
    </row>
    <row r="276" spans="1:14" ht="15.6" outlineLevel="1" x14ac:dyDescent="0.3">
      <c r="A276" s="74"/>
      <c r="B276" s="70"/>
      <c r="C276" s="40">
        <v>5502</v>
      </c>
      <c r="D276" s="40" t="s">
        <v>181</v>
      </c>
      <c r="E276" s="21">
        <v>2500</v>
      </c>
      <c r="F276" s="128">
        <v>2500</v>
      </c>
      <c r="G276" s="100">
        <v>1500</v>
      </c>
      <c r="H276" s="128"/>
      <c r="I276" s="100">
        <v>1600</v>
      </c>
      <c r="J276" s="100">
        <v>1300</v>
      </c>
      <c r="K276" s="249">
        <v>1500</v>
      </c>
      <c r="L276" s="100"/>
      <c r="M276" s="100">
        <v>1500</v>
      </c>
    </row>
    <row r="277" spans="1:14" ht="15.6" outlineLevel="1" x14ac:dyDescent="0.3">
      <c r="A277" s="74"/>
      <c r="B277" s="70"/>
      <c r="C277" s="40">
        <v>5503</v>
      </c>
      <c r="D277" s="40" t="s">
        <v>109</v>
      </c>
      <c r="E277" s="21">
        <v>450</v>
      </c>
      <c r="F277" s="128">
        <v>378</v>
      </c>
      <c r="G277" s="99">
        <v>450</v>
      </c>
      <c r="H277" s="128"/>
      <c r="I277" s="99">
        <v>450</v>
      </c>
      <c r="J277" s="100">
        <v>238</v>
      </c>
      <c r="K277" s="249">
        <v>400</v>
      </c>
      <c r="L277" s="100"/>
      <c r="M277" s="100">
        <v>300</v>
      </c>
    </row>
    <row r="278" spans="1:14" ht="15.6" outlineLevel="1" x14ac:dyDescent="0.3">
      <c r="A278" s="74"/>
      <c r="B278" s="70"/>
      <c r="C278" s="40">
        <v>5504</v>
      </c>
      <c r="D278" s="40" t="s">
        <v>110</v>
      </c>
      <c r="E278" s="21">
        <v>500</v>
      </c>
      <c r="F278" s="128">
        <v>236</v>
      </c>
      <c r="G278" s="99">
        <v>500</v>
      </c>
      <c r="H278" s="128"/>
      <c r="I278" s="99">
        <v>1000</v>
      </c>
      <c r="J278" s="100">
        <v>895</v>
      </c>
      <c r="K278" s="249">
        <v>1000</v>
      </c>
      <c r="L278" s="100"/>
      <c r="M278" s="100">
        <v>700</v>
      </c>
    </row>
    <row r="279" spans="1:14" ht="15.6" outlineLevel="1" x14ac:dyDescent="0.3">
      <c r="A279" s="74"/>
      <c r="B279" s="70"/>
      <c r="C279" s="40">
        <v>5511</v>
      </c>
      <c r="D279" s="40" t="s">
        <v>138</v>
      </c>
      <c r="E279" s="21">
        <v>7550</v>
      </c>
      <c r="F279" s="128">
        <v>6153</v>
      </c>
      <c r="G279" s="100">
        <v>8550</v>
      </c>
      <c r="H279" s="128"/>
      <c r="I279" s="100">
        <v>10500</v>
      </c>
      <c r="J279" s="100">
        <v>7005</v>
      </c>
      <c r="K279" s="249">
        <v>8829</v>
      </c>
      <c r="L279" s="100"/>
      <c r="M279" s="100">
        <v>8600</v>
      </c>
    </row>
    <row r="280" spans="1:14" ht="15.6" outlineLevel="1" x14ac:dyDescent="0.3">
      <c r="A280" s="74"/>
      <c r="B280" s="70"/>
      <c r="C280" s="40">
        <v>5513</v>
      </c>
      <c r="D280" s="40" t="s">
        <v>111</v>
      </c>
      <c r="E280" s="21">
        <v>700</v>
      </c>
      <c r="F280" s="128">
        <v>690</v>
      </c>
      <c r="G280" s="99">
        <v>700</v>
      </c>
      <c r="H280" s="128"/>
      <c r="I280" s="99">
        <v>700</v>
      </c>
      <c r="J280" s="100">
        <v>698</v>
      </c>
      <c r="K280" s="249">
        <v>700</v>
      </c>
      <c r="L280" s="100"/>
      <c r="M280" s="100">
        <v>700</v>
      </c>
    </row>
    <row r="281" spans="1:14" ht="15.6" outlineLevel="1" x14ac:dyDescent="0.3">
      <c r="A281" s="74"/>
      <c r="B281" s="70"/>
      <c r="C281" s="40">
        <v>5514</v>
      </c>
      <c r="D281" s="40" t="s">
        <v>112</v>
      </c>
      <c r="E281" s="21">
        <v>450</v>
      </c>
      <c r="F281" s="128">
        <v>332</v>
      </c>
      <c r="G281" s="99">
        <v>513</v>
      </c>
      <c r="H281" s="128"/>
      <c r="I281" s="100">
        <v>1500</v>
      </c>
      <c r="J281" s="100">
        <v>554</v>
      </c>
      <c r="K281" s="249">
        <v>600</v>
      </c>
      <c r="L281" s="100"/>
      <c r="M281" s="100">
        <v>1000</v>
      </c>
    </row>
    <row r="282" spans="1:14" ht="15.6" outlineLevel="1" x14ac:dyDescent="0.3">
      <c r="A282" s="74"/>
      <c r="B282" s="70"/>
      <c r="C282" s="40">
        <v>5515</v>
      </c>
      <c r="D282" s="40" t="s">
        <v>158</v>
      </c>
      <c r="E282" s="21">
        <v>800</v>
      </c>
      <c r="F282" s="128">
        <v>775</v>
      </c>
      <c r="G282" s="100">
        <v>1600</v>
      </c>
      <c r="H282" s="128"/>
      <c r="I282" s="99">
        <v>1400</v>
      </c>
      <c r="J282" s="100">
        <v>2072</v>
      </c>
      <c r="K282" s="249">
        <v>1100</v>
      </c>
      <c r="L282" s="100"/>
      <c r="M282" s="100">
        <v>1300</v>
      </c>
    </row>
    <row r="283" spans="1:14" ht="15.6" outlineLevel="1" x14ac:dyDescent="0.3">
      <c r="A283" s="74"/>
      <c r="B283" s="70"/>
      <c r="C283" s="40">
        <v>5522</v>
      </c>
      <c r="D283" s="40" t="s">
        <v>182</v>
      </c>
      <c r="E283" s="21">
        <v>290</v>
      </c>
      <c r="F283" s="128">
        <v>250</v>
      </c>
      <c r="G283" s="99">
        <v>150</v>
      </c>
      <c r="H283" s="128"/>
      <c r="I283" s="99">
        <v>150</v>
      </c>
      <c r="J283" s="100">
        <v>0</v>
      </c>
      <c r="K283" s="249">
        <v>500</v>
      </c>
      <c r="L283" s="100"/>
      <c r="M283" s="100">
        <v>200</v>
      </c>
    </row>
    <row r="284" spans="1:14" ht="15.6" outlineLevel="1" x14ac:dyDescent="0.3">
      <c r="A284" s="74"/>
      <c r="B284" s="70"/>
      <c r="C284" s="40">
        <v>5523</v>
      </c>
      <c r="D284" s="40" t="s">
        <v>178</v>
      </c>
      <c r="E284" s="21">
        <v>1200</v>
      </c>
      <c r="F284" s="128">
        <v>2133</v>
      </c>
      <c r="G284" s="100">
        <v>3350</v>
      </c>
      <c r="H284" s="128"/>
      <c r="I284" s="100">
        <v>2500</v>
      </c>
      <c r="J284" s="100">
        <v>753</v>
      </c>
      <c r="K284" s="249">
        <v>2300</v>
      </c>
      <c r="L284" s="100"/>
      <c r="M284" s="100">
        <v>1700</v>
      </c>
    </row>
    <row r="285" spans="1:14" ht="15.6" outlineLevel="1" x14ac:dyDescent="0.3">
      <c r="A285" s="74"/>
      <c r="B285" s="70"/>
      <c r="C285" s="40">
        <v>5525</v>
      </c>
      <c r="D285" s="40" t="s">
        <v>174</v>
      </c>
      <c r="E285" s="21">
        <v>4000</v>
      </c>
      <c r="F285" s="128">
        <v>2499</v>
      </c>
      <c r="G285" s="100">
        <v>4300</v>
      </c>
      <c r="H285" s="128"/>
      <c r="I285" s="100">
        <v>3400</v>
      </c>
      <c r="J285" s="100">
        <v>2695</v>
      </c>
      <c r="K285" s="249">
        <v>3000</v>
      </c>
      <c r="L285" s="100"/>
      <c r="M285" s="100">
        <v>4000</v>
      </c>
    </row>
    <row r="286" spans="1:14" ht="15.6" x14ac:dyDescent="0.3">
      <c r="A286" s="35" t="s">
        <v>24</v>
      </c>
      <c r="B286" s="36"/>
      <c r="C286" s="36"/>
      <c r="D286" s="37" t="s">
        <v>183</v>
      </c>
      <c r="E286" s="38">
        <f t="shared" ref="E286:M287" si="133">SUM(E287)</f>
        <v>8014</v>
      </c>
      <c r="F286" s="38">
        <f t="shared" si="133"/>
        <v>10342</v>
      </c>
      <c r="G286" s="38">
        <f t="shared" si="133"/>
        <v>10815</v>
      </c>
      <c r="H286" s="38">
        <f>H287</f>
        <v>13643.26</v>
      </c>
      <c r="I286" s="38">
        <f t="shared" si="133"/>
        <v>10390</v>
      </c>
      <c r="J286" s="38">
        <f t="shared" si="133"/>
        <v>10250</v>
      </c>
      <c r="K286" s="232">
        <f t="shared" si="133"/>
        <v>12190</v>
      </c>
      <c r="L286" s="232">
        <f t="shared" si="133"/>
        <v>0</v>
      </c>
      <c r="M286" s="232">
        <f t="shared" si="133"/>
        <v>12190</v>
      </c>
    </row>
    <row r="287" spans="1:14" ht="15.6" x14ac:dyDescent="0.3">
      <c r="A287" s="9"/>
      <c r="B287" s="70">
        <v>55</v>
      </c>
      <c r="C287" s="70"/>
      <c r="D287" s="70" t="s">
        <v>6</v>
      </c>
      <c r="E287" s="8">
        <f t="shared" si="133"/>
        <v>8014</v>
      </c>
      <c r="F287" s="129">
        <f t="shared" si="133"/>
        <v>10342</v>
      </c>
      <c r="G287" s="8">
        <f t="shared" si="133"/>
        <v>10815</v>
      </c>
      <c r="H287" s="129">
        <v>13643.26</v>
      </c>
      <c r="I287" s="8">
        <f t="shared" si="133"/>
        <v>10390</v>
      </c>
      <c r="J287" s="8">
        <v>10250</v>
      </c>
      <c r="K287" s="8">
        <f>K288</f>
        <v>12190</v>
      </c>
      <c r="L287" s="228">
        <f t="shared" ref="L287:M287" si="134">L288</f>
        <v>0</v>
      </c>
      <c r="M287" s="228">
        <f t="shared" si="134"/>
        <v>12190</v>
      </c>
    </row>
    <row r="288" spans="1:14" ht="15.6" outlineLevel="1" x14ac:dyDescent="0.3">
      <c r="A288" s="74"/>
      <c r="B288" s="70"/>
      <c r="C288" s="40">
        <v>5525</v>
      </c>
      <c r="D288" s="40" t="s">
        <v>184</v>
      </c>
      <c r="E288" s="21">
        <v>8014</v>
      </c>
      <c r="F288" s="128">
        <v>10342</v>
      </c>
      <c r="G288" s="100">
        <v>10815</v>
      </c>
      <c r="H288" s="128"/>
      <c r="I288" s="100">
        <v>10390</v>
      </c>
      <c r="J288" s="100">
        <v>10250</v>
      </c>
      <c r="K288" s="100">
        <v>12190</v>
      </c>
      <c r="L288" s="100"/>
      <c r="M288" s="100">
        <v>12190</v>
      </c>
    </row>
    <row r="289" spans="1:15" ht="15.6" x14ac:dyDescent="0.3">
      <c r="A289" s="35" t="s">
        <v>25</v>
      </c>
      <c r="B289" s="36"/>
      <c r="C289" s="36"/>
      <c r="D289" s="37" t="s">
        <v>185</v>
      </c>
      <c r="E289" s="38">
        <f>SUM(E290+E295)</f>
        <v>6400</v>
      </c>
      <c r="F289" s="38">
        <f>SUM(F290+F295)</f>
        <v>6149</v>
      </c>
      <c r="G289" s="38">
        <f>SUM(G290+G295)</f>
        <v>6540</v>
      </c>
      <c r="H289" s="38">
        <f>H290+H295</f>
        <v>7246.33</v>
      </c>
      <c r="I289" s="38">
        <f>SUM(I290+I295)</f>
        <v>6880</v>
      </c>
      <c r="J289" s="38">
        <f>SUM(J290+J295)</f>
        <v>6053</v>
      </c>
      <c r="K289" s="232">
        <f>SUM(K290+K295)</f>
        <v>6880</v>
      </c>
      <c r="L289" s="232">
        <f>SUM(L290+L295)</f>
        <v>0</v>
      </c>
      <c r="M289" s="232">
        <f>SUM(M290+M295)</f>
        <v>6080</v>
      </c>
    </row>
    <row r="290" spans="1:15" ht="15.6" x14ac:dyDescent="0.3">
      <c r="A290" s="9"/>
      <c r="B290" s="39">
        <v>45</v>
      </c>
      <c r="C290" s="39"/>
      <c r="D290" s="72" t="s">
        <v>156</v>
      </c>
      <c r="E290" s="8">
        <f>SUM(E291:E294)</f>
        <v>5300</v>
      </c>
      <c r="F290" s="129">
        <f>SUM(F291:F294)</f>
        <v>5151</v>
      </c>
      <c r="G290" s="8">
        <f>SUM(G291:G294)</f>
        <v>5440</v>
      </c>
      <c r="H290" s="129">
        <v>4935.82</v>
      </c>
      <c r="I290" s="8">
        <f>SUM(I291:I294)</f>
        <v>6080</v>
      </c>
      <c r="J290" s="8">
        <v>5084</v>
      </c>
      <c r="K290" s="8">
        <f>SUM(K291:K294)</f>
        <v>6080</v>
      </c>
      <c r="L290" s="228">
        <f t="shared" ref="L290:M290" si="135">SUM(L291:L294)</f>
        <v>0</v>
      </c>
      <c r="M290" s="228">
        <f t="shared" si="135"/>
        <v>6080</v>
      </c>
    </row>
    <row r="291" spans="1:15" ht="15.6" outlineLevel="1" x14ac:dyDescent="0.3">
      <c r="A291" s="9"/>
      <c r="B291" s="39"/>
      <c r="C291" s="40">
        <v>4500</v>
      </c>
      <c r="D291" s="73" t="s">
        <v>186</v>
      </c>
      <c r="E291" s="21">
        <v>4600</v>
      </c>
      <c r="F291" s="128">
        <v>5151</v>
      </c>
      <c r="G291" s="100">
        <v>4740</v>
      </c>
      <c r="H291" s="128"/>
      <c r="I291" s="100">
        <v>4740</v>
      </c>
      <c r="J291" s="100"/>
      <c r="K291" s="249">
        <v>4440</v>
      </c>
      <c r="L291" s="100"/>
      <c r="M291" s="249">
        <v>4440</v>
      </c>
    </row>
    <row r="292" spans="1:15" s="227" customFormat="1" ht="15.6" outlineLevel="1" x14ac:dyDescent="0.3">
      <c r="A292" s="229"/>
      <c r="B292" s="233"/>
      <c r="C292" s="234">
        <v>4500</v>
      </c>
      <c r="D292" s="244" t="s">
        <v>433</v>
      </c>
      <c r="E292" s="230"/>
      <c r="F292" s="260"/>
      <c r="G292" s="249"/>
      <c r="H292" s="260"/>
      <c r="I292" s="249"/>
      <c r="J292" s="249"/>
      <c r="K292" s="249">
        <v>300</v>
      </c>
      <c r="L292" s="249"/>
      <c r="M292" s="249">
        <v>300</v>
      </c>
    </row>
    <row r="293" spans="1:15" ht="15.6" outlineLevel="1" x14ac:dyDescent="0.3">
      <c r="A293" s="9"/>
      <c r="B293" s="39"/>
      <c r="C293" s="40">
        <v>4500</v>
      </c>
      <c r="D293" s="73" t="s">
        <v>301</v>
      </c>
      <c r="E293" s="21"/>
      <c r="F293" s="128"/>
      <c r="G293" s="100"/>
      <c r="H293" s="128"/>
      <c r="I293" s="100">
        <v>640</v>
      </c>
      <c r="J293" s="100"/>
      <c r="K293" s="249">
        <v>640</v>
      </c>
      <c r="L293" s="100"/>
      <c r="M293" s="249">
        <v>640</v>
      </c>
    </row>
    <row r="294" spans="1:15" ht="15.6" outlineLevel="1" x14ac:dyDescent="0.3">
      <c r="A294" s="9"/>
      <c r="B294" s="39"/>
      <c r="C294" s="40">
        <v>4520</v>
      </c>
      <c r="D294" s="73" t="s">
        <v>187</v>
      </c>
      <c r="E294" s="21">
        <v>700</v>
      </c>
      <c r="F294" s="128"/>
      <c r="G294" s="99">
        <v>700</v>
      </c>
      <c r="H294" s="128"/>
      <c r="I294" s="99">
        <v>700</v>
      </c>
      <c r="J294" s="100"/>
      <c r="K294" s="249">
        <v>700</v>
      </c>
      <c r="L294" s="100"/>
      <c r="M294" s="249">
        <v>700</v>
      </c>
    </row>
    <row r="295" spans="1:15" ht="15.6" x14ac:dyDescent="0.3">
      <c r="A295" s="9"/>
      <c r="B295" s="39">
        <v>55</v>
      </c>
      <c r="C295" s="39"/>
      <c r="D295" s="72" t="s">
        <v>6</v>
      </c>
      <c r="E295" s="8">
        <f t="shared" ref="E295:I295" si="136">SUM(E296:E297)</f>
        <v>1100</v>
      </c>
      <c r="F295" s="129">
        <f t="shared" si="136"/>
        <v>998</v>
      </c>
      <c r="G295" s="8">
        <f>SUM(G296:G297)</f>
        <v>1100</v>
      </c>
      <c r="H295" s="129">
        <v>2310.5100000000002</v>
      </c>
      <c r="I295" s="8">
        <f t="shared" si="136"/>
        <v>800</v>
      </c>
      <c r="J295" s="8">
        <v>969</v>
      </c>
      <c r="K295" s="8">
        <f>SUM(K296:K297)</f>
        <v>800</v>
      </c>
      <c r="L295" s="228">
        <f t="shared" ref="L295:M295" si="137">SUM(L296:L297)</f>
        <v>0</v>
      </c>
      <c r="M295" s="228">
        <f t="shared" si="137"/>
        <v>0</v>
      </c>
    </row>
    <row r="296" spans="1:15" ht="15.6" outlineLevel="1" x14ac:dyDescent="0.3">
      <c r="A296" s="9"/>
      <c r="B296" s="39"/>
      <c r="C296" s="40">
        <v>5540</v>
      </c>
      <c r="D296" s="73" t="s">
        <v>188</v>
      </c>
      <c r="E296" s="21">
        <v>600</v>
      </c>
      <c r="F296" s="128">
        <v>539</v>
      </c>
      <c r="G296" s="99">
        <v>600</v>
      </c>
      <c r="H296" s="128"/>
      <c r="I296" s="99">
        <v>300</v>
      </c>
      <c r="J296" s="100"/>
      <c r="K296" s="100">
        <v>300</v>
      </c>
      <c r="L296" s="100"/>
      <c r="M296" s="100">
        <v>0</v>
      </c>
    </row>
    <row r="297" spans="1:15" ht="15.6" outlineLevel="1" x14ac:dyDescent="0.3">
      <c r="A297" s="9"/>
      <c r="B297" s="39"/>
      <c r="C297" s="40">
        <v>5540</v>
      </c>
      <c r="D297" s="73" t="s">
        <v>189</v>
      </c>
      <c r="E297" s="21">
        <v>500</v>
      </c>
      <c r="F297" s="128">
        <v>459</v>
      </c>
      <c r="G297" s="99">
        <v>500</v>
      </c>
      <c r="H297" s="128"/>
      <c r="I297" s="99">
        <v>500</v>
      </c>
      <c r="J297" s="100"/>
      <c r="K297" s="100">
        <v>500</v>
      </c>
      <c r="L297" s="100"/>
      <c r="M297" s="100">
        <v>0</v>
      </c>
    </row>
    <row r="298" spans="1:15" ht="15.6" x14ac:dyDescent="0.3">
      <c r="A298" s="35" t="s">
        <v>55</v>
      </c>
      <c r="B298" s="36"/>
      <c r="C298" s="36"/>
      <c r="D298" s="37" t="s">
        <v>190</v>
      </c>
      <c r="E298" s="38">
        <f t="shared" ref="E298:M298" si="138">SUM(E299+E302)</f>
        <v>5471</v>
      </c>
      <c r="F298" s="38">
        <f t="shared" si="138"/>
        <v>5341</v>
      </c>
      <c r="G298" s="38">
        <f>SUM(G299+G302)</f>
        <v>5459</v>
      </c>
      <c r="H298" s="38">
        <f>H299+H302</f>
        <v>5476.05</v>
      </c>
      <c r="I298" s="38">
        <f t="shared" si="138"/>
        <v>5765</v>
      </c>
      <c r="J298" s="38">
        <f t="shared" si="138"/>
        <v>5678</v>
      </c>
      <c r="K298" s="232">
        <f t="shared" si="138"/>
        <v>6645</v>
      </c>
      <c r="L298" s="232">
        <f t="shared" si="138"/>
        <v>0</v>
      </c>
      <c r="M298" s="232">
        <f t="shared" si="138"/>
        <v>5859</v>
      </c>
    </row>
    <row r="299" spans="1:15" ht="15.6" x14ac:dyDescent="0.3">
      <c r="A299" s="9"/>
      <c r="B299" s="39">
        <v>50</v>
      </c>
      <c r="C299" s="39"/>
      <c r="D299" s="72" t="s">
        <v>99</v>
      </c>
      <c r="E299" s="8">
        <f t="shared" ref="E299:I299" si="139">SUM(E300:E301)</f>
        <v>3601</v>
      </c>
      <c r="F299" s="129">
        <f t="shared" si="139"/>
        <v>3700</v>
      </c>
      <c r="G299" s="8">
        <f>SUM(G300:G301)</f>
        <v>3859</v>
      </c>
      <c r="H299" s="129">
        <v>3898.33</v>
      </c>
      <c r="I299" s="8">
        <f t="shared" si="139"/>
        <v>4133</v>
      </c>
      <c r="J299" s="8">
        <v>4203</v>
      </c>
      <c r="K299" s="8">
        <f>SUM(K300:K301)</f>
        <v>4255</v>
      </c>
      <c r="L299" s="228">
        <f t="shared" ref="L299:M299" si="140">SUM(L300:L301)</f>
        <v>0</v>
      </c>
      <c r="M299" s="228">
        <f t="shared" si="140"/>
        <v>4384</v>
      </c>
    </row>
    <row r="300" spans="1:15" ht="15.6" outlineLevel="1" x14ac:dyDescent="0.3">
      <c r="A300" s="9"/>
      <c r="B300" s="39"/>
      <c r="C300" s="40">
        <v>5002</v>
      </c>
      <c r="D300" s="73" t="s">
        <v>122</v>
      </c>
      <c r="E300" s="21">
        <v>2679</v>
      </c>
      <c r="F300" s="128">
        <v>2745</v>
      </c>
      <c r="G300" s="100">
        <v>2880</v>
      </c>
      <c r="H300" s="128"/>
      <c r="I300" s="100">
        <v>3084</v>
      </c>
      <c r="J300" s="100">
        <v>3198</v>
      </c>
      <c r="K300" s="249">
        <v>3180</v>
      </c>
      <c r="L300" s="100"/>
      <c r="M300" s="100">
        <v>3276</v>
      </c>
    </row>
    <row r="301" spans="1:15" ht="15.6" outlineLevel="1" x14ac:dyDescent="0.3">
      <c r="A301" s="9"/>
      <c r="B301" s="39"/>
      <c r="C301" s="40">
        <v>506</v>
      </c>
      <c r="D301" s="73" t="s">
        <v>102</v>
      </c>
      <c r="E301" s="21">
        <v>922</v>
      </c>
      <c r="F301" s="128">
        <v>955</v>
      </c>
      <c r="G301" s="99">
        <v>979</v>
      </c>
      <c r="H301" s="128"/>
      <c r="I301" s="100">
        <v>1049</v>
      </c>
      <c r="J301" s="100">
        <v>1005</v>
      </c>
      <c r="K301" s="249">
        <v>1075</v>
      </c>
      <c r="L301" s="100"/>
      <c r="M301" s="100">
        <v>1108</v>
      </c>
    </row>
    <row r="302" spans="1:15" ht="15.6" x14ac:dyDescent="0.3">
      <c r="A302" s="9"/>
      <c r="B302" s="39">
        <v>55</v>
      </c>
      <c r="C302" s="39"/>
      <c r="D302" s="72" t="s">
        <v>6</v>
      </c>
      <c r="E302" s="8">
        <f t="shared" ref="E302:I302" si="141">SUM(E303)</f>
        <v>1870</v>
      </c>
      <c r="F302" s="129">
        <f t="shared" si="141"/>
        <v>1641</v>
      </c>
      <c r="G302" s="8">
        <f t="shared" si="141"/>
        <v>1600</v>
      </c>
      <c r="H302" s="129">
        <v>1577.72</v>
      </c>
      <c r="I302" s="8">
        <f t="shared" si="141"/>
        <v>1632</v>
      </c>
      <c r="J302" s="8">
        <v>1475</v>
      </c>
      <c r="K302" s="8">
        <f>SUM(K303)</f>
        <v>2390</v>
      </c>
      <c r="L302" s="228">
        <f t="shared" ref="L302:M302" si="142">SUM(L303)</f>
        <v>0</v>
      </c>
      <c r="M302" s="228">
        <f t="shared" si="142"/>
        <v>1475</v>
      </c>
    </row>
    <row r="303" spans="1:15" ht="15" customHeight="1" outlineLevel="1" x14ac:dyDescent="0.3">
      <c r="A303" s="9"/>
      <c r="B303" s="39"/>
      <c r="C303" s="40">
        <v>5500</v>
      </c>
      <c r="D303" s="73" t="s">
        <v>103</v>
      </c>
      <c r="E303" s="21">
        <v>1870</v>
      </c>
      <c r="F303" s="128">
        <v>1641</v>
      </c>
      <c r="G303" s="100">
        <v>1600</v>
      </c>
      <c r="H303" s="128"/>
      <c r="I303" s="100">
        <v>1632</v>
      </c>
      <c r="J303" s="100">
        <v>1475</v>
      </c>
      <c r="K303" s="100">
        <v>2390</v>
      </c>
      <c r="L303" s="100"/>
      <c r="M303" s="100">
        <v>1475</v>
      </c>
      <c r="N303" s="281"/>
      <c r="O303" s="177"/>
    </row>
    <row r="304" spans="1:15" ht="15" customHeight="1" x14ac:dyDescent="0.3">
      <c r="A304" s="35" t="s">
        <v>56</v>
      </c>
      <c r="B304" s="36"/>
      <c r="C304" s="45"/>
      <c r="D304" s="68" t="s">
        <v>191</v>
      </c>
      <c r="E304" s="65">
        <f t="shared" ref="E304:J304" si="143">SUM(E305+E308)</f>
        <v>3934</v>
      </c>
      <c r="F304" s="65">
        <f t="shared" si="143"/>
        <v>1608</v>
      </c>
      <c r="G304" s="65">
        <f>SUM(G305+G308)</f>
        <v>0</v>
      </c>
      <c r="H304" s="65">
        <v>0</v>
      </c>
      <c r="I304" s="65">
        <f t="shared" si="143"/>
        <v>0</v>
      </c>
      <c r="J304" s="65">
        <f t="shared" si="143"/>
        <v>0</v>
      </c>
      <c r="K304" s="65"/>
      <c r="L304" s="65"/>
      <c r="M304" s="65"/>
    </row>
    <row r="305" spans="1:17" ht="1.5" customHeight="1" x14ac:dyDescent="0.3">
      <c r="A305" s="9"/>
      <c r="B305" s="39">
        <v>50</v>
      </c>
      <c r="C305" s="40"/>
      <c r="D305" s="76" t="s">
        <v>99</v>
      </c>
      <c r="E305" s="71">
        <f t="shared" ref="E305:J305" si="144">SUM(E306:E307)</f>
        <v>2242</v>
      </c>
      <c r="F305" s="71">
        <f t="shared" si="144"/>
        <v>1019</v>
      </c>
      <c r="G305" s="71">
        <f>SUM(G306:G307)</f>
        <v>0</v>
      </c>
      <c r="H305" s="71"/>
      <c r="I305" s="71">
        <f t="shared" si="144"/>
        <v>0</v>
      </c>
      <c r="J305" s="71">
        <f t="shared" si="144"/>
        <v>0</v>
      </c>
      <c r="K305" s="71"/>
      <c r="L305" s="71"/>
      <c r="M305" s="71"/>
    </row>
    <row r="306" spans="1:17" ht="15.6" hidden="1" outlineLevel="1" x14ac:dyDescent="0.3">
      <c r="A306" s="9"/>
      <c r="B306" s="39"/>
      <c r="C306" s="40">
        <v>5002</v>
      </c>
      <c r="D306" s="73" t="s">
        <v>122</v>
      </c>
      <c r="E306" s="21">
        <v>1668</v>
      </c>
      <c r="F306" s="21">
        <v>704</v>
      </c>
      <c r="G306" s="99">
        <v>0</v>
      </c>
      <c r="H306" s="21"/>
      <c r="I306" s="99">
        <v>0</v>
      </c>
      <c r="J306" s="100"/>
      <c r="K306" s="100"/>
      <c r="L306" s="100"/>
      <c r="M306" s="100"/>
    </row>
    <row r="307" spans="1:17" ht="15.6" hidden="1" outlineLevel="1" x14ac:dyDescent="0.3">
      <c r="A307" s="9"/>
      <c r="B307" s="39"/>
      <c r="C307" s="40">
        <v>506</v>
      </c>
      <c r="D307" s="73" t="s">
        <v>102</v>
      </c>
      <c r="E307" s="21">
        <v>574</v>
      </c>
      <c r="F307" s="21">
        <v>315</v>
      </c>
      <c r="G307" s="99">
        <v>0</v>
      </c>
      <c r="H307" s="21"/>
      <c r="I307" s="99">
        <v>0</v>
      </c>
      <c r="J307" s="100"/>
      <c r="K307" s="100"/>
      <c r="L307" s="100"/>
      <c r="M307" s="100"/>
    </row>
    <row r="308" spans="1:17" ht="15.6" hidden="1" x14ac:dyDescent="0.3">
      <c r="A308" s="9"/>
      <c r="B308" s="39">
        <v>55</v>
      </c>
      <c r="C308" s="40"/>
      <c r="D308" s="76" t="s">
        <v>6</v>
      </c>
      <c r="E308" s="71">
        <f t="shared" ref="E308:J308" si="145">SUM(E309)</f>
        <v>1692</v>
      </c>
      <c r="F308" s="71">
        <f t="shared" si="145"/>
        <v>589</v>
      </c>
      <c r="G308" s="71">
        <f t="shared" si="145"/>
        <v>0</v>
      </c>
      <c r="H308" s="71"/>
      <c r="I308" s="71">
        <f t="shared" si="145"/>
        <v>0</v>
      </c>
      <c r="J308" s="71">
        <f t="shared" si="145"/>
        <v>0</v>
      </c>
      <c r="K308" s="71"/>
      <c r="L308" s="71"/>
      <c r="M308" s="71"/>
    </row>
    <row r="309" spans="1:17" ht="15.6" hidden="1" outlineLevel="1" x14ac:dyDescent="0.3">
      <c r="A309" s="9"/>
      <c r="B309" s="39"/>
      <c r="C309" s="40">
        <v>5511</v>
      </c>
      <c r="D309" s="73" t="s">
        <v>164</v>
      </c>
      <c r="E309" s="21">
        <v>1692</v>
      </c>
      <c r="F309" s="21">
        <v>589</v>
      </c>
      <c r="G309" s="99">
        <v>0</v>
      </c>
      <c r="H309" s="21"/>
      <c r="I309" s="99">
        <v>0</v>
      </c>
      <c r="J309" s="100"/>
      <c r="K309" s="100"/>
      <c r="L309" s="100"/>
      <c r="M309" s="100"/>
    </row>
    <row r="310" spans="1:17" ht="15.6" collapsed="1" x14ac:dyDescent="0.3">
      <c r="A310" s="31"/>
      <c r="B310" s="32" t="s">
        <v>26</v>
      </c>
      <c r="C310" s="32"/>
      <c r="D310" s="33" t="s">
        <v>192</v>
      </c>
      <c r="E310" s="55">
        <f>SUM(E311+E330+E333+E342+E359+E362+E365+E368+E375+E386)</f>
        <v>607194</v>
      </c>
      <c r="F310" s="55">
        <f>SUM(F311+F330+F333+F342+F359+F362+F365+F368+F375+F386)</f>
        <v>587921</v>
      </c>
      <c r="G310" s="55">
        <f>SUM(G311+G330+G333+G342+G359+G362+G365+G368+G375+G386)</f>
        <v>612696</v>
      </c>
      <c r="H310" s="55">
        <f>SUM(H311+H330+H333+H342+H359+H362+H365+H368+H375+H386)</f>
        <v>608467.63</v>
      </c>
      <c r="I310" s="55">
        <f>SUM(I311+I330+I333+I342+I359+I362+I365+I368+I375+I386)</f>
        <v>666622</v>
      </c>
      <c r="J310" s="55">
        <f t="shared" ref="J310:M310" si="146">SUM(J311+J330+J333+J342+J359+J362+J365+J368+J375+J386)</f>
        <v>679938</v>
      </c>
      <c r="K310" s="236">
        <f t="shared" si="146"/>
        <v>695247</v>
      </c>
      <c r="L310" s="236">
        <f t="shared" si="146"/>
        <v>0</v>
      </c>
      <c r="M310" s="236">
        <f t="shared" si="146"/>
        <v>745164</v>
      </c>
    </row>
    <row r="311" spans="1:17" ht="15.6" x14ac:dyDescent="0.3">
      <c r="A311" s="35" t="s">
        <v>27</v>
      </c>
      <c r="B311" s="36"/>
      <c r="C311" s="36"/>
      <c r="D311" s="37" t="s">
        <v>193</v>
      </c>
      <c r="E311" s="38">
        <f t="shared" ref="E311:J311" si="147">SUM(E312+E315)</f>
        <v>132285</v>
      </c>
      <c r="F311" s="38">
        <f t="shared" si="147"/>
        <v>135552</v>
      </c>
      <c r="G311" s="38">
        <f>SUM(G312+G315)</f>
        <v>143467</v>
      </c>
      <c r="H311" s="38">
        <f t="shared" si="147"/>
        <v>146347</v>
      </c>
      <c r="I311" s="38">
        <f t="shared" si="147"/>
        <v>146295</v>
      </c>
      <c r="J311" s="38">
        <f t="shared" si="147"/>
        <v>158316</v>
      </c>
      <c r="K311" s="38">
        <f>SUM(K312+K315)</f>
        <v>164877</v>
      </c>
      <c r="L311" s="232">
        <f t="shared" ref="L311:M311" si="148">SUM(L312+L315)</f>
        <v>0</v>
      </c>
      <c r="M311" s="232">
        <f t="shared" si="148"/>
        <v>183444</v>
      </c>
    </row>
    <row r="312" spans="1:17" ht="15.6" x14ac:dyDescent="0.3">
      <c r="A312" s="9"/>
      <c r="B312" s="39">
        <v>50</v>
      </c>
      <c r="C312" s="39"/>
      <c r="D312" s="39" t="s">
        <v>99</v>
      </c>
      <c r="E312" s="8">
        <f t="shared" ref="E312:I312" si="149">SUM(E313:E314)</f>
        <v>106927</v>
      </c>
      <c r="F312" s="8">
        <f t="shared" si="149"/>
        <v>108747</v>
      </c>
      <c r="G312" s="8">
        <f>SUM(G313:G314)</f>
        <v>116587</v>
      </c>
      <c r="H312" s="129">
        <v>117216</v>
      </c>
      <c r="I312" s="8">
        <f t="shared" si="149"/>
        <v>122006</v>
      </c>
      <c r="J312" s="8">
        <v>122956</v>
      </c>
      <c r="K312" s="8">
        <f>SUM(K313:K314)</f>
        <v>125207</v>
      </c>
      <c r="L312" s="228">
        <f t="shared" ref="L312:M312" si="150">SUM(L313:L314)</f>
        <v>0</v>
      </c>
      <c r="M312" s="228">
        <f t="shared" si="150"/>
        <v>141996</v>
      </c>
      <c r="N312" s="264"/>
      <c r="P312" s="268"/>
      <c r="Q312" s="268"/>
    </row>
    <row r="313" spans="1:17" ht="15.6" outlineLevel="1" x14ac:dyDescent="0.3">
      <c r="A313" s="9"/>
      <c r="B313" s="39"/>
      <c r="C313" s="40">
        <v>5002</v>
      </c>
      <c r="D313" s="40" t="s">
        <v>122</v>
      </c>
      <c r="E313" s="21">
        <v>79592</v>
      </c>
      <c r="F313" s="128">
        <v>80764</v>
      </c>
      <c r="G313" s="100">
        <v>87043</v>
      </c>
      <c r="H313" s="128"/>
      <c r="I313" s="100">
        <v>91087</v>
      </c>
      <c r="J313" s="100">
        <v>93844</v>
      </c>
      <c r="K313" s="249">
        <v>93616</v>
      </c>
      <c r="L313" s="100"/>
      <c r="M313" s="100">
        <v>106013</v>
      </c>
      <c r="P313" s="268"/>
      <c r="Q313" s="268"/>
    </row>
    <row r="314" spans="1:17" ht="15.6" outlineLevel="1" x14ac:dyDescent="0.3">
      <c r="A314" s="9"/>
      <c r="B314" s="39"/>
      <c r="C314" s="40">
        <v>506</v>
      </c>
      <c r="D314" s="40" t="s">
        <v>102</v>
      </c>
      <c r="E314" s="21">
        <v>27335</v>
      </c>
      <c r="F314" s="128">
        <v>27983</v>
      </c>
      <c r="G314" s="100">
        <v>29544</v>
      </c>
      <c r="H314" s="128"/>
      <c r="I314" s="100">
        <v>30919</v>
      </c>
      <c r="J314" s="100">
        <v>29111</v>
      </c>
      <c r="K314" s="249">
        <v>31591</v>
      </c>
      <c r="L314" s="100"/>
      <c r="M314" s="100">
        <v>35983</v>
      </c>
      <c r="P314" s="268"/>
      <c r="Q314" s="268"/>
    </row>
    <row r="315" spans="1:17" ht="15.6" x14ac:dyDescent="0.3">
      <c r="A315" s="74"/>
      <c r="B315" s="70">
        <v>55</v>
      </c>
      <c r="C315" s="70"/>
      <c r="D315" s="70" t="s">
        <v>6</v>
      </c>
      <c r="E315" s="71">
        <f>SUM(E316:E329)</f>
        <v>25358</v>
      </c>
      <c r="F315" s="71">
        <f>SUM(F316:F329)</f>
        <v>26805</v>
      </c>
      <c r="G315" s="71">
        <f>SUM(G316:G329)</f>
        <v>26880</v>
      </c>
      <c r="H315" s="134">
        <v>29131</v>
      </c>
      <c r="I315" s="71">
        <f>SUM(I316:I329)</f>
        <v>24289</v>
      </c>
      <c r="J315" s="71">
        <v>35360</v>
      </c>
      <c r="K315" s="71">
        <f>SUM(K316:K329)</f>
        <v>39670</v>
      </c>
      <c r="L315" s="243">
        <f t="shared" ref="L315:M315" si="151">SUM(L316:L329)</f>
        <v>0</v>
      </c>
      <c r="M315" s="243">
        <f t="shared" si="151"/>
        <v>41448</v>
      </c>
    </row>
    <row r="316" spans="1:17" ht="15.6" outlineLevel="1" x14ac:dyDescent="0.3">
      <c r="A316" s="74"/>
      <c r="B316" s="70"/>
      <c r="C316" s="40">
        <v>5500</v>
      </c>
      <c r="D316" s="40" t="s">
        <v>103</v>
      </c>
      <c r="E316" s="21">
        <v>736</v>
      </c>
      <c r="F316" s="128">
        <v>528</v>
      </c>
      <c r="G316" s="99">
        <v>730</v>
      </c>
      <c r="H316" s="128"/>
      <c r="I316" s="99">
        <v>662</v>
      </c>
      <c r="J316" s="100">
        <v>517</v>
      </c>
      <c r="K316" s="249">
        <v>500</v>
      </c>
      <c r="L316" s="100"/>
      <c r="M316" s="100">
        <v>500</v>
      </c>
    </row>
    <row r="317" spans="1:17" ht="15.6" outlineLevel="1" x14ac:dyDescent="0.3">
      <c r="A317" s="74"/>
      <c r="B317" s="70"/>
      <c r="C317" s="40">
        <v>5503</v>
      </c>
      <c r="D317" s="40" t="s">
        <v>109</v>
      </c>
      <c r="E317" s="21">
        <v>32</v>
      </c>
      <c r="F317" s="128">
        <v>44</v>
      </c>
      <c r="G317" s="99">
        <v>32</v>
      </c>
      <c r="H317" s="128"/>
      <c r="I317" s="99">
        <v>33</v>
      </c>
      <c r="J317" s="100">
        <v>46</v>
      </c>
      <c r="K317" s="249">
        <v>0</v>
      </c>
      <c r="L317" s="100"/>
      <c r="M317" s="100">
        <v>0</v>
      </c>
    </row>
    <row r="318" spans="1:17" ht="15.6" outlineLevel="1" x14ac:dyDescent="0.3">
      <c r="A318" s="74"/>
      <c r="B318" s="70"/>
      <c r="C318" s="40">
        <v>5504</v>
      </c>
      <c r="D318" s="40" t="s">
        <v>110</v>
      </c>
      <c r="E318" s="21">
        <v>1234</v>
      </c>
      <c r="F318" s="128">
        <v>936</v>
      </c>
      <c r="G318" s="100">
        <v>1200</v>
      </c>
      <c r="H318" s="128"/>
      <c r="I318" s="99">
        <v>960</v>
      </c>
      <c r="J318" s="100">
        <v>421</v>
      </c>
      <c r="K318" s="249">
        <v>960</v>
      </c>
      <c r="L318" s="100"/>
      <c r="M318" s="100">
        <v>960</v>
      </c>
    </row>
    <row r="319" spans="1:17" ht="0.75" customHeight="1" outlineLevel="1" x14ac:dyDescent="0.3">
      <c r="A319" s="74"/>
      <c r="B319" s="70"/>
      <c r="C319" s="40">
        <v>5505</v>
      </c>
      <c r="D319" s="40" t="s">
        <v>295</v>
      </c>
      <c r="E319" s="21"/>
      <c r="F319" s="128"/>
      <c r="G319" s="100"/>
      <c r="H319" s="128"/>
      <c r="I319" s="99">
        <v>0</v>
      </c>
      <c r="J319" s="100"/>
      <c r="K319" s="249">
        <v>0</v>
      </c>
      <c r="L319" s="100"/>
      <c r="M319" s="100"/>
    </row>
    <row r="320" spans="1:17" ht="15.6" outlineLevel="1" x14ac:dyDescent="0.3">
      <c r="A320" s="74"/>
      <c r="B320" s="70"/>
      <c r="C320" s="40">
        <v>5511</v>
      </c>
      <c r="D320" s="40" t="s">
        <v>138</v>
      </c>
      <c r="E320" s="21">
        <v>10217</v>
      </c>
      <c r="F320" s="128">
        <v>11644</v>
      </c>
      <c r="G320" s="100">
        <v>12244</v>
      </c>
      <c r="H320" s="128"/>
      <c r="I320" s="100">
        <v>8074</v>
      </c>
      <c r="J320" s="100">
        <v>10401</v>
      </c>
      <c r="K320" s="249">
        <v>9600</v>
      </c>
      <c r="L320" s="100"/>
      <c r="M320" s="100">
        <v>9600</v>
      </c>
    </row>
    <row r="321" spans="1:13" ht="15.6" outlineLevel="1" x14ac:dyDescent="0.3">
      <c r="A321" s="74"/>
      <c r="B321" s="70"/>
      <c r="C321" s="40">
        <v>5512</v>
      </c>
      <c r="D321" s="40" t="s">
        <v>160</v>
      </c>
      <c r="E321" s="21"/>
      <c r="F321" s="128"/>
      <c r="G321" s="100"/>
      <c r="H321" s="128"/>
      <c r="I321" s="100">
        <v>0</v>
      </c>
      <c r="J321" s="100">
        <v>260</v>
      </c>
      <c r="K321" s="249">
        <v>250</v>
      </c>
      <c r="L321" s="100"/>
      <c r="M321" s="100">
        <v>250</v>
      </c>
    </row>
    <row r="322" spans="1:13" ht="15.6" outlineLevel="1" x14ac:dyDescent="0.3">
      <c r="A322" s="74"/>
      <c r="B322" s="70"/>
      <c r="C322" s="40">
        <v>5513</v>
      </c>
      <c r="D322" s="40" t="s">
        <v>111</v>
      </c>
      <c r="E322" s="21">
        <v>350</v>
      </c>
      <c r="F322" s="128">
        <v>133</v>
      </c>
      <c r="G322" s="99">
        <v>352</v>
      </c>
      <c r="H322" s="128"/>
      <c r="I322" s="100">
        <v>1095</v>
      </c>
      <c r="J322" s="100">
        <v>708</v>
      </c>
      <c r="K322" s="249">
        <v>800</v>
      </c>
      <c r="L322" s="100"/>
      <c r="M322" s="100">
        <v>700</v>
      </c>
    </row>
    <row r="323" spans="1:13" ht="15.6" outlineLevel="1" x14ac:dyDescent="0.3">
      <c r="A323" s="74"/>
      <c r="B323" s="70"/>
      <c r="C323" s="40">
        <v>5514</v>
      </c>
      <c r="D323" s="40" t="s">
        <v>112</v>
      </c>
      <c r="E323" s="21">
        <v>800</v>
      </c>
      <c r="F323" s="128">
        <v>681</v>
      </c>
      <c r="G323" s="99">
        <v>300</v>
      </c>
      <c r="H323" s="128"/>
      <c r="I323" s="99">
        <v>340</v>
      </c>
      <c r="J323" s="100">
        <v>169</v>
      </c>
      <c r="K323" s="249">
        <v>300</v>
      </c>
      <c r="L323" s="100"/>
      <c r="M323" s="100">
        <v>200</v>
      </c>
    </row>
    <row r="324" spans="1:13" ht="15.6" outlineLevel="1" x14ac:dyDescent="0.3">
      <c r="A324" s="74"/>
      <c r="B324" s="70"/>
      <c r="C324" s="40">
        <v>5515</v>
      </c>
      <c r="D324" s="40" t="s">
        <v>158</v>
      </c>
      <c r="E324" s="21">
        <v>2860</v>
      </c>
      <c r="F324" s="128">
        <v>2925</v>
      </c>
      <c r="G324" s="100">
        <v>1250</v>
      </c>
      <c r="H324" s="128"/>
      <c r="I324" s="100">
        <v>2440</v>
      </c>
      <c r="J324" s="100">
        <v>1071</v>
      </c>
      <c r="K324" s="249">
        <v>1000</v>
      </c>
      <c r="L324" s="100"/>
      <c r="M324" s="100">
        <v>1000</v>
      </c>
    </row>
    <row r="325" spans="1:13" ht="15.6" outlineLevel="1" x14ac:dyDescent="0.3">
      <c r="A325" s="74"/>
      <c r="B325" s="70"/>
      <c r="C325" s="40">
        <v>5521</v>
      </c>
      <c r="D325" s="40" t="s">
        <v>392</v>
      </c>
      <c r="E325" s="21">
        <v>7850</v>
      </c>
      <c r="F325" s="128">
        <v>8650</v>
      </c>
      <c r="G325" s="100">
        <v>8553</v>
      </c>
      <c r="H325" s="128"/>
      <c r="I325" s="100">
        <v>3380</v>
      </c>
      <c r="J325" s="100">
        <v>20169</v>
      </c>
      <c r="K325" s="249">
        <v>24000</v>
      </c>
      <c r="L325" s="100"/>
      <c r="M325" s="100">
        <v>26000</v>
      </c>
    </row>
    <row r="326" spans="1:13" ht="15.6" outlineLevel="1" x14ac:dyDescent="0.3">
      <c r="A326" s="74"/>
      <c r="B326" s="70"/>
      <c r="C326" s="40">
        <v>5522</v>
      </c>
      <c r="D326" s="40" t="s">
        <v>393</v>
      </c>
      <c r="E326" s="21"/>
      <c r="F326" s="128"/>
      <c r="G326" s="100"/>
      <c r="H326" s="128"/>
      <c r="I326" s="100"/>
      <c r="J326" s="100">
        <v>96</v>
      </c>
      <c r="K326" s="249">
        <v>60</v>
      </c>
      <c r="L326" s="100"/>
      <c r="M326" s="100">
        <v>60</v>
      </c>
    </row>
    <row r="327" spans="1:13" ht="15.6" outlineLevel="1" x14ac:dyDescent="0.3">
      <c r="A327" s="74"/>
      <c r="B327" s="70"/>
      <c r="C327" s="40">
        <v>5524</v>
      </c>
      <c r="D327" s="40" t="s">
        <v>194</v>
      </c>
      <c r="E327" s="21">
        <v>1279</v>
      </c>
      <c r="F327" s="128">
        <v>1264</v>
      </c>
      <c r="G327" s="100">
        <v>1379</v>
      </c>
      <c r="H327" s="128"/>
      <c r="I327" s="100">
        <v>1405</v>
      </c>
      <c r="J327" s="100">
        <v>612</v>
      </c>
      <c r="K327" s="249">
        <v>1200</v>
      </c>
      <c r="L327" s="100"/>
      <c r="M327" s="100">
        <v>1378</v>
      </c>
    </row>
    <row r="328" spans="1:13" ht="15.6" outlineLevel="1" x14ac:dyDescent="0.3">
      <c r="A328" s="74"/>
      <c r="B328" s="70"/>
      <c r="C328" s="40">
        <v>5525</v>
      </c>
      <c r="D328" s="40" t="s">
        <v>394</v>
      </c>
      <c r="E328" s="21"/>
      <c r="F328" s="128"/>
      <c r="G328" s="100"/>
      <c r="H328" s="128"/>
      <c r="I328" s="100"/>
      <c r="J328" s="100"/>
      <c r="K328" s="249">
        <v>400</v>
      </c>
      <c r="L328" s="100"/>
      <c r="M328" s="100">
        <v>300</v>
      </c>
    </row>
    <row r="329" spans="1:13" ht="15.6" outlineLevel="1" x14ac:dyDescent="0.3">
      <c r="A329" s="74"/>
      <c r="B329" s="70"/>
      <c r="C329" s="40">
        <v>5540</v>
      </c>
      <c r="D329" s="40" t="s">
        <v>411</v>
      </c>
      <c r="E329" s="21"/>
      <c r="F329" s="128"/>
      <c r="G329" s="100">
        <v>840</v>
      </c>
      <c r="H329" s="128"/>
      <c r="I329" s="99">
        <v>5900</v>
      </c>
      <c r="J329" s="100">
        <v>544</v>
      </c>
      <c r="K329" s="249">
        <v>600</v>
      </c>
      <c r="L329" s="100"/>
      <c r="M329" s="100">
        <v>500</v>
      </c>
    </row>
    <row r="330" spans="1:13" ht="15.6" x14ac:dyDescent="0.3">
      <c r="A330" s="56" t="s">
        <v>27</v>
      </c>
      <c r="B330" s="46"/>
      <c r="C330" s="45"/>
      <c r="D330" s="46" t="s">
        <v>287</v>
      </c>
      <c r="E330" s="65">
        <f>SUM(E331)</f>
        <v>14730</v>
      </c>
      <c r="F330" s="65">
        <f>SUM(F331)</f>
        <v>0</v>
      </c>
      <c r="G330" s="65">
        <f>SUM(G331)</f>
        <v>18670</v>
      </c>
      <c r="H330" s="65">
        <f>H331</f>
        <v>16208.62</v>
      </c>
      <c r="I330" s="65">
        <f>SUM(I331)</f>
        <v>18550</v>
      </c>
      <c r="J330" s="65">
        <v>18550</v>
      </c>
      <c r="K330" s="65">
        <f>K331</f>
        <v>16224</v>
      </c>
      <c r="L330" s="240">
        <f t="shared" ref="L330:M330" si="152">L331</f>
        <v>0</v>
      </c>
      <c r="M330" s="240">
        <f t="shared" si="152"/>
        <v>17000</v>
      </c>
    </row>
    <row r="331" spans="1:13" ht="15.6" x14ac:dyDescent="0.3">
      <c r="A331" s="52"/>
      <c r="B331" s="77">
        <v>55</v>
      </c>
      <c r="C331" s="43"/>
      <c r="D331" s="77" t="s">
        <v>6</v>
      </c>
      <c r="E331" s="168">
        <f>SUM(E332)</f>
        <v>14730</v>
      </c>
      <c r="F331" s="67"/>
      <c r="G331" s="119">
        <f>SUM(G332)</f>
        <v>18670</v>
      </c>
      <c r="H331" s="67">
        <v>16208.62</v>
      </c>
      <c r="I331" s="119">
        <f>SUM(I332)</f>
        <v>18550</v>
      </c>
      <c r="J331" s="119">
        <f t="shared" ref="J331" si="153">SUM(J332)</f>
        <v>18550</v>
      </c>
      <c r="K331" s="258">
        <f t="shared" ref="K331:M331" si="154">SUM(K332)</f>
        <v>16224</v>
      </c>
      <c r="L331" s="258">
        <f t="shared" si="154"/>
        <v>0</v>
      </c>
      <c r="M331" s="258">
        <f t="shared" si="154"/>
        <v>17000</v>
      </c>
    </row>
    <row r="332" spans="1:13" ht="15.6" outlineLevel="1" x14ac:dyDescent="0.3">
      <c r="A332" s="74"/>
      <c r="B332" s="70"/>
      <c r="C332" s="40">
        <v>5524</v>
      </c>
      <c r="D332" s="40" t="s">
        <v>195</v>
      </c>
      <c r="E332" s="169">
        <v>14730</v>
      </c>
      <c r="F332" s="128">
        <v>16208</v>
      </c>
      <c r="G332" s="100">
        <v>18670</v>
      </c>
      <c r="H332" s="128"/>
      <c r="I332" s="172">
        <v>18550</v>
      </c>
      <c r="J332" s="100">
        <v>18550</v>
      </c>
      <c r="K332" s="257">
        <v>16224</v>
      </c>
      <c r="L332" s="100"/>
      <c r="M332" s="118">
        <v>17000</v>
      </c>
    </row>
    <row r="333" spans="1:13" ht="15.6" x14ac:dyDescent="0.3">
      <c r="A333" s="56" t="s">
        <v>57</v>
      </c>
      <c r="B333" s="46"/>
      <c r="C333" s="45"/>
      <c r="D333" s="68" t="s">
        <v>196</v>
      </c>
      <c r="E333" s="65">
        <f t="shared" ref="E333:H333" si="155">SUM(E334+E336+E339)</f>
        <v>192674</v>
      </c>
      <c r="F333" s="65">
        <f t="shared" si="155"/>
        <v>182174</v>
      </c>
      <c r="G333" s="65">
        <f>SUM(G334+G336+G339)</f>
        <v>185956</v>
      </c>
      <c r="H333" s="65">
        <f t="shared" si="155"/>
        <v>180834.26</v>
      </c>
      <c r="I333" s="65">
        <f>SUM(I334+I336+I339)</f>
        <v>227035</v>
      </c>
      <c r="J333" s="65">
        <f>SUM(J334+J336+J339)</f>
        <v>223022</v>
      </c>
      <c r="K333" s="240">
        <f>SUM(K334+K336+K339)</f>
        <v>232225</v>
      </c>
      <c r="L333" s="240">
        <f t="shared" ref="L333:M333" si="156">SUM(L334+L336+L339)</f>
        <v>0</v>
      </c>
      <c r="M333" s="240">
        <f t="shared" si="156"/>
        <v>241212</v>
      </c>
    </row>
    <row r="334" spans="1:13" ht="15.6" x14ac:dyDescent="0.3">
      <c r="A334" s="52"/>
      <c r="B334" s="77">
        <v>45</v>
      </c>
      <c r="C334" s="43"/>
      <c r="D334" s="77" t="s">
        <v>156</v>
      </c>
      <c r="E334" s="67">
        <f t="shared" ref="E334:J334" si="157">SUM(E335)</f>
        <v>1541</v>
      </c>
      <c r="F334" s="134">
        <f t="shared" si="157"/>
        <v>1541</v>
      </c>
      <c r="G334" s="67">
        <f t="shared" si="157"/>
        <v>0</v>
      </c>
      <c r="H334" s="134">
        <v>0</v>
      </c>
      <c r="I334" s="271">
        <f t="shared" si="157"/>
        <v>0</v>
      </c>
      <c r="J334" s="271">
        <f t="shared" si="157"/>
        <v>0</v>
      </c>
      <c r="K334" s="271">
        <v>0</v>
      </c>
      <c r="L334" s="271">
        <v>0</v>
      </c>
      <c r="M334" s="271">
        <v>0</v>
      </c>
    </row>
    <row r="335" spans="1:13" ht="15.6" outlineLevel="1" x14ac:dyDescent="0.3">
      <c r="A335" s="52"/>
      <c r="B335" s="77"/>
      <c r="C335" s="43">
        <v>4500</v>
      </c>
      <c r="D335" s="43" t="s">
        <v>197</v>
      </c>
      <c r="E335" s="63">
        <v>1541</v>
      </c>
      <c r="F335" s="128">
        <v>1541</v>
      </c>
      <c r="G335" s="100">
        <v>0</v>
      </c>
      <c r="H335" s="128"/>
      <c r="I335" s="267">
        <v>0</v>
      </c>
      <c r="J335" s="267"/>
      <c r="K335" s="267">
        <v>0</v>
      </c>
      <c r="L335" s="267">
        <v>0</v>
      </c>
      <c r="M335" s="267">
        <v>0</v>
      </c>
    </row>
    <row r="336" spans="1:13" ht="15.6" x14ac:dyDescent="0.3">
      <c r="A336" s="74"/>
      <c r="B336" s="70">
        <v>50</v>
      </c>
      <c r="C336" s="40"/>
      <c r="D336" s="70" t="s">
        <v>99</v>
      </c>
      <c r="E336" s="71">
        <f>SUM(E337:E338)</f>
        <v>181041</v>
      </c>
      <c r="F336" s="134">
        <f>SUM(F337:F338)</f>
        <v>170692</v>
      </c>
      <c r="G336" s="71">
        <f>SUM(G337:G338)</f>
        <v>179364</v>
      </c>
      <c r="H336" s="134">
        <v>180213.67</v>
      </c>
      <c r="I336" s="116">
        <v>219426</v>
      </c>
      <c r="J336" s="116">
        <v>215413</v>
      </c>
      <c r="K336" s="256">
        <v>224901</v>
      </c>
      <c r="L336" s="116">
        <f>L337+L338</f>
        <v>0</v>
      </c>
      <c r="M336" s="256">
        <f>M337+M338</f>
        <v>233888</v>
      </c>
    </row>
    <row r="337" spans="1:15" ht="15.6" outlineLevel="1" x14ac:dyDescent="0.3">
      <c r="A337" s="74"/>
      <c r="B337" s="70"/>
      <c r="C337" s="40">
        <v>5002</v>
      </c>
      <c r="D337" s="40" t="s">
        <v>283</v>
      </c>
      <c r="E337" s="21">
        <v>134686</v>
      </c>
      <c r="F337" s="128">
        <v>126675</v>
      </c>
      <c r="G337" s="100">
        <v>133853</v>
      </c>
      <c r="H337" s="128"/>
      <c r="I337" s="100">
        <v>163751</v>
      </c>
      <c r="J337" s="100">
        <v>161812</v>
      </c>
      <c r="K337" s="249">
        <v>168087</v>
      </c>
      <c r="L337" s="100"/>
      <c r="M337" s="100">
        <v>174855</v>
      </c>
      <c r="N337" s="264" t="s">
        <v>432</v>
      </c>
    </row>
    <row r="338" spans="1:15" ht="15.6" outlineLevel="1" x14ac:dyDescent="0.3">
      <c r="A338" s="74"/>
      <c r="B338" s="70"/>
      <c r="C338" s="40">
        <v>506</v>
      </c>
      <c r="D338" s="40" t="s">
        <v>102</v>
      </c>
      <c r="E338" s="21">
        <v>46355</v>
      </c>
      <c r="F338" s="128">
        <v>44017</v>
      </c>
      <c r="G338" s="100">
        <v>45511</v>
      </c>
      <c r="H338" s="128"/>
      <c r="I338" s="100">
        <v>55675</v>
      </c>
      <c r="J338" s="100">
        <v>53599</v>
      </c>
      <c r="K338" s="249">
        <v>56814</v>
      </c>
      <c r="L338" s="100"/>
      <c r="M338" s="100">
        <v>59033</v>
      </c>
    </row>
    <row r="339" spans="1:15" ht="15.6" x14ac:dyDescent="0.3">
      <c r="A339" s="74"/>
      <c r="B339" s="70">
        <v>55</v>
      </c>
      <c r="C339" s="40"/>
      <c r="D339" s="70" t="s">
        <v>6</v>
      </c>
      <c r="E339" s="71">
        <f t="shared" ref="E339:I339" si="158">SUM(E340:E341)</f>
        <v>10092</v>
      </c>
      <c r="F339" s="134">
        <f t="shared" si="158"/>
        <v>9941</v>
      </c>
      <c r="G339" s="71">
        <f>SUM(G340:G341)</f>
        <v>6592</v>
      </c>
      <c r="H339" s="134">
        <v>620.59</v>
      </c>
      <c r="I339" s="71">
        <f t="shared" si="158"/>
        <v>7609</v>
      </c>
      <c r="J339" s="71">
        <v>7609</v>
      </c>
      <c r="K339" s="243">
        <v>7324</v>
      </c>
      <c r="L339" s="71">
        <f>L340+L341</f>
        <v>0</v>
      </c>
      <c r="M339" s="243">
        <f>M340+M341</f>
        <v>7324</v>
      </c>
    </row>
    <row r="340" spans="1:15" ht="15.6" outlineLevel="1" x14ac:dyDescent="0.3">
      <c r="A340" s="74"/>
      <c r="B340" s="70"/>
      <c r="C340" s="40">
        <v>5504</v>
      </c>
      <c r="D340" s="40" t="s">
        <v>110</v>
      </c>
      <c r="E340" s="21">
        <v>4008</v>
      </c>
      <c r="F340" s="128">
        <v>3854</v>
      </c>
      <c r="G340" s="100">
        <v>1690</v>
      </c>
      <c r="H340" s="128"/>
      <c r="I340" s="100">
        <v>2194</v>
      </c>
      <c r="J340" s="100">
        <v>2194</v>
      </c>
      <c r="K340" s="249">
        <v>2194</v>
      </c>
      <c r="L340" s="100"/>
      <c r="M340" s="100">
        <v>2194</v>
      </c>
    </row>
    <row r="341" spans="1:15" ht="15.6" outlineLevel="1" x14ac:dyDescent="0.3">
      <c r="A341" s="74"/>
      <c r="B341" s="70"/>
      <c r="C341" s="40">
        <v>5524</v>
      </c>
      <c r="D341" s="40" t="s">
        <v>194</v>
      </c>
      <c r="E341" s="21">
        <v>6084</v>
      </c>
      <c r="F341" s="128">
        <v>6087</v>
      </c>
      <c r="G341" s="100">
        <v>4902</v>
      </c>
      <c r="H341" s="128"/>
      <c r="I341" s="100">
        <v>5415</v>
      </c>
      <c r="J341" s="100">
        <v>5415</v>
      </c>
      <c r="K341" s="249">
        <v>5130</v>
      </c>
      <c r="L341" s="100"/>
      <c r="M341" s="100">
        <v>5130</v>
      </c>
    </row>
    <row r="342" spans="1:15" ht="15.6" x14ac:dyDescent="0.3">
      <c r="A342" s="56" t="s">
        <v>57</v>
      </c>
      <c r="B342" s="46"/>
      <c r="C342" s="45"/>
      <c r="D342" s="68" t="s">
        <v>198</v>
      </c>
      <c r="E342" s="65">
        <f t="shared" ref="E342:J342" si="159">SUM(E343+E347)</f>
        <v>200427</v>
      </c>
      <c r="F342" s="65">
        <f t="shared" si="159"/>
        <v>208956</v>
      </c>
      <c r="G342" s="65">
        <f>SUM(G343+G347)</f>
        <v>167434</v>
      </c>
      <c r="H342" s="65">
        <f t="shared" si="159"/>
        <v>176800.43</v>
      </c>
      <c r="I342" s="65">
        <f t="shared" si="159"/>
        <v>176526</v>
      </c>
      <c r="J342" s="65">
        <f t="shared" si="159"/>
        <v>189966</v>
      </c>
      <c r="K342" s="65">
        <f>SUM(K343+K347)</f>
        <v>189316</v>
      </c>
      <c r="L342" s="240">
        <f t="shared" ref="L342:M342" si="160">SUM(L343+L347)</f>
        <v>0</v>
      </c>
      <c r="M342" s="240">
        <f t="shared" si="160"/>
        <v>201466</v>
      </c>
      <c r="N342" s="276">
        <f>(M342-K342)/K342</f>
        <v>6.4178410699571087E-2</v>
      </c>
    </row>
    <row r="343" spans="1:15" ht="15.6" x14ac:dyDescent="0.3">
      <c r="A343" s="74"/>
      <c r="B343" s="70">
        <v>50</v>
      </c>
      <c r="C343" s="40"/>
      <c r="D343" s="70" t="s">
        <v>99</v>
      </c>
      <c r="E343" s="71">
        <f t="shared" ref="E343:I343" si="161">SUM(E344:E346)</f>
        <v>130169</v>
      </c>
      <c r="F343" s="134">
        <f t="shared" si="161"/>
        <v>132547</v>
      </c>
      <c r="G343" s="71">
        <f>SUM(G344:G346)</f>
        <v>116620</v>
      </c>
      <c r="H343" s="134">
        <v>110684.43</v>
      </c>
      <c r="I343" s="71">
        <f t="shared" si="161"/>
        <v>124124</v>
      </c>
      <c r="J343" s="71">
        <v>123565</v>
      </c>
      <c r="K343" s="71">
        <f>SUM(K344:K346)</f>
        <v>132399</v>
      </c>
      <c r="L343" s="243">
        <f t="shared" ref="L343:M343" si="162">SUM(L344:L346)</f>
        <v>0</v>
      </c>
      <c r="M343" s="243">
        <f t="shared" si="162"/>
        <v>141031</v>
      </c>
      <c r="N343" s="276">
        <f t="shared" ref="N343:N347" si="163">(M343-K343)/K343</f>
        <v>6.5196867045823614E-2</v>
      </c>
    </row>
    <row r="344" spans="1:15" ht="15.6" outlineLevel="1" x14ac:dyDescent="0.3">
      <c r="A344" s="74"/>
      <c r="B344" s="70"/>
      <c r="C344" s="40">
        <v>5002</v>
      </c>
      <c r="D344" s="40" t="s">
        <v>306</v>
      </c>
      <c r="E344" s="21">
        <v>35120</v>
      </c>
      <c r="F344" s="128"/>
      <c r="G344" s="100">
        <v>36554</v>
      </c>
      <c r="H344" s="128"/>
      <c r="I344" s="100">
        <v>42086</v>
      </c>
      <c r="J344" s="100"/>
      <c r="K344" s="249">
        <v>44588</v>
      </c>
      <c r="L344" s="100"/>
      <c r="M344" s="100">
        <v>46405</v>
      </c>
      <c r="N344" s="276"/>
    </row>
    <row r="345" spans="1:15" ht="15.6" outlineLevel="1" x14ac:dyDescent="0.3">
      <c r="A345" s="74"/>
      <c r="B345" s="70"/>
      <c r="C345" s="40">
        <v>5002</v>
      </c>
      <c r="D345" s="40" t="s">
        <v>199</v>
      </c>
      <c r="E345" s="21">
        <v>61732</v>
      </c>
      <c r="F345" s="128">
        <v>98348</v>
      </c>
      <c r="G345" s="100">
        <v>50476</v>
      </c>
      <c r="H345" s="128"/>
      <c r="I345" s="100">
        <v>50544</v>
      </c>
      <c r="J345" s="100"/>
      <c r="K345" s="249">
        <v>54298</v>
      </c>
      <c r="L345" s="100"/>
      <c r="M345" s="100">
        <v>59100</v>
      </c>
      <c r="N345" s="276"/>
    </row>
    <row r="346" spans="1:15" ht="15.6" outlineLevel="1" x14ac:dyDescent="0.3">
      <c r="A346" s="74"/>
      <c r="B346" s="70"/>
      <c r="C346" s="40">
        <v>506</v>
      </c>
      <c r="D346" s="40" t="s">
        <v>102</v>
      </c>
      <c r="E346" s="21">
        <v>33317</v>
      </c>
      <c r="F346" s="128">
        <v>34199</v>
      </c>
      <c r="G346" s="100">
        <v>29590</v>
      </c>
      <c r="H346" s="128"/>
      <c r="I346" s="100">
        <v>31494</v>
      </c>
      <c r="J346" s="100"/>
      <c r="K346" s="249">
        <v>33513</v>
      </c>
      <c r="L346" s="100"/>
      <c r="M346" s="100">
        <v>35526</v>
      </c>
      <c r="N346" s="276"/>
    </row>
    <row r="347" spans="1:15" ht="15.6" x14ac:dyDescent="0.3">
      <c r="A347" s="74"/>
      <c r="B347" s="70">
        <v>55</v>
      </c>
      <c r="C347" s="40"/>
      <c r="D347" s="70" t="s">
        <v>6</v>
      </c>
      <c r="E347" s="71">
        <f>SUM(E348:E358)</f>
        <v>70258</v>
      </c>
      <c r="F347" s="134">
        <f t="shared" ref="F347:I347" si="164">SUM(F348:F358)</f>
        <v>76409</v>
      </c>
      <c r="G347" s="71">
        <f>SUM(G348:G358)</f>
        <v>50814</v>
      </c>
      <c r="H347" s="134">
        <v>66116</v>
      </c>
      <c r="I347" s="71">
        <f t="shared" si="164"/>
        <v>52402</v>
      </c>
      <c r="J347" s="71">
        <v>66401</v>
      </c>
      <c r="K347" s="71">
        <f>SUM(K348:K358)</f>
        <v>56917</v>
      </c>
      <c r="L347" s="243">
        <f t="shared" ref="L347:M347" si="165">SUM(L348:L358)</f>
        <v>0</v>
      </c>
      <c r="M347" s="243">
        <f t="shared" si="165"/>
        <v>60435</v>
      </c>
      <c r="N347" s="276">
        <f t="shared" si="163"/>
        <v>6.1809301263242966E-2</v>
      </c>
    </row>
    <row r="348" spans="1:15" ht="15.6" outlineLevel="1" x14ac:dyDescent="0.3">
      <c r="A348" s="74"/>
      <c r="B348" s="70"/>
      <c r="C348" s="40">
        <v>5500</v>
      </c>
      <c r="D348" s="40" t="s">
        <v>103</v>
      </c>
      <c r="E348" s="21">
        <v>2532</v>
      </c>
      <c r="F348" s="128">
        <v>3660</v>
      </c>
      <c r="G348" s="100">
        <v>2580</v>
      </c>
      <c r="H348" s="128"/>
      <c r="I348" s="100">
        <v>2528</v>
      </c>
      <c r="J348" s="100">
        <v>3299</v>
      </c>
      <c r="K348" s="249">
        <v>2579</v>
      </c>
      <c r="L348" s="100"/>
      <c r="M348" s="100">
        <v>2579</v>
      </c>
      <c r="N348" s="4"/>
      <c r="O348" s="224"/>
    </row>
    <row r="349" spans="1:15" ht="15.6" outlineLevel="1" x14ac:dyDescent="0.3">
      <c r="A349" s="74"/>
      <c r="B349" s="70"/>
      <c r="C349" s="40">
        <v>5503</v>
      </c>
      <c r="D349" s="40" t="s">
        <v>109</v>
      </c>
      <c r="E349" s="21">
        <v>630</v>
      </c>
      <c r="F349" s="128">
        <v>883</v>
      </c>
      <c r="G349" s="99">
        <v>670</v>
      </c>
      <c r="H349" s="128"/>
      <c r="I349" s="99">
        <v>683</v>
      </c>
      <c r="J349" s="100">
        <v>1109</v>
      </c>
      <c r="K349" s="249">
        <v>697</v>
      </c>
      <c r="L349" s="100"/>
      <c r="M349" s="100">
        <v>1000</v>
      </c>
    </row>
    <row r="350" spans="1:15" ht="15.6" outlineLevel="1" x14ac:dyDescent="0.3">
      <c r="A350" s="74"/>
      <c r="B350" s="70"/>
      <c r="C350" s="40">
        <v>5504</v>
      </c>
      <c r="D350" s="40" t="s">
        <v>110</v>
      </c>
      <c r="E350" s="21">
        <v>700</v>
      </c>
      <c r="F350" s="128">
        <v>763</v>
      </c>
      <c r="G350" s="99">
        <v>770</v>
      </c>
      <c r="H350" s="128"/>
      <c r="I350" s="99">
        <v>786</v>
      </c>
      <c r="J350" s="100">
        <v>1256</v>
      </c>
      <c r="K350" s="249">
        <v>801</v>
      </c>
      <c r="L350" s="100"/>
      <c r="M350" s="100">
        <v>800</v>
      </c>
    </row>
    <row r="351" spans="1:15" ht="15.6" outlineLevel="1" x14ac:dyDescent="0.3">
      <c r="A351" s="74"/>
      <c r="B351" s="39"/>
      <c r="C351" s="40">
        <v>5511</v>
      </c>
      <c r="D351" s="73" t="s">
        <v>164</v>
      </c>
      <c r="E351" s="63">
        <v>18665</v>
      </c>
      <c r="F351" s="128">
        <v>25693</v>
      </c>
      <c r="G351" s="100">
        <v>17899</v>
      </c>
      <c r="H351" s="128"/>
      <c r="I351" s="100">
        <v>16697</v>
      </c>
      <c r="J351" s="100">
        <v>28051</v>
      </c>
      <c r="K351" s="249">
        <v>18700</v>
      </c>
      <c r="L351" s="100"/>
      <c r="M351" s="100">
        <v>17391</v>
      </c>
    </row>
    <row r="352" spans="1:15" ht="15.6" outlineLevel="1" x14ac:dyDescent="0.3">
      <c r="A352" s="74"/>
      <c r="B352" s="39"/>
      <c r="C352" s="40">
        <v>5513</v>
      </c>
      <c r="D352" s="73" t="s">
        <v>111</v>
      </c>
      <c r="E352" s="21">
        <v>1054</v>
      </c>
      <c r="F352" s="128">
        <v>1003</v>
      </c>
      <c r="G352" s="100">
        <v>1054</v>
      </c>
      <c r="H352" s="128"/>
      <c r="I352" s="100">
        <v>1054</v>
      </c>
      <c r="J352" s="100">
        <v>906</v>
      </c>
      <c r="K352" s="249">
        <v>1054</v>
      </c>
      <c r="L352" s="100"/>
      <c r="M352" s="100">
        <v>1000</v>
      </c>
    </row>
    <row r="353" spans="1:16" ht="15.6" outlineLevel="1" x14ac:dyDescent="0.3">
      <c r="A353" s="74"/>
      <c r="B353" s="70"/>
      <c r="C353" s="40">
        <v>5514</v>
      </c>
      <c r="D353" s="73" t="s">
        <v>112</v>
      </c>
      <c r="E353" s="21">
        <v>3425</v>
      </c>
      <c r="F353" s="128">
        <v>3406</v>
      </c>
      <c r="G353" s="100">
        <v>3961</v>
      </c>
      <c r="H353" s="128"/>
      <c r="I353" s="100">
        <v>7476</v>
      </c>
      <c r="J353" s="100">
        <v>7929</v>
      </c>
      <c r="K353" s="249">
        <v>7625</v>
      </c>
      <c r="L353" s="100"/>
      <c r="M353" s="100">
        <v>7625</v>
      </c>
    </row>
    <row r="354" spans="1:16" ht="15.6" outlineLevel="1" x14ac:dyDescent="0.3">
      <c r="A354" s="74"/>
      <c r="B354" s="39"/>
      <c r="C354" s="40">
        <v>5515</v>
      </c>
      <c r="D354" s="73" t="s">
        <v>158</v>
      </c>
      <c r="E354" s="63">
        <v>7638</v>
      </c>
      <c r="F354" s="128">
        <v>3453</v>
      </c>
      <c r="G354" s="100">
        <v>4750</v>
      </c>
      <c r="H354" s="128"/>
      <c r="I354" s="100">
        <v>4120</v>
      </c>
      <c r="J354" s="100">
        <v>3367</v>
      </c>
      <c r="K354" s="249">
        <v>5420</v>
      </c>
      <c r="L354" s="100"/>
      <c r="M354" s="100">
        <v>6420</v>
      </c>
    </row>
    <row r="355" spans="1:16" ht="15.6" outlineLevel="1" x14ac:dyDescent="0.3">
      <c r="A355" s="74"/>
      <c r="B355" s="39"/>
      <c r="C355" s="40">
        <v>5522</v>
      </c>
      <c r="D355" s="73" t="s">
        <v>430</v>
      </c>
      <c r="E355" s="21">
        <v>14743</v>
      </c>
      <c r="F355" s="128">
        <v>13411</v>
      </c>
      <c r="G355" s="99">
        <v>0</v>
      </c>
      <c r="H355" s="128"/>
      <c r="I355" s="99">
        <v>0</v>
      </c>
      <c r="J355" s="100">
        <v>0</v>
      </c>
      <c r="K355" s="249">
        <v>0</v>
      </c>
      <c r="L355" s="100"/>
      <c r="M355" s="100">
        <v>20</v>
      </c>
    </row>
    <row r="356" spans="1:16" ht="15.6" outlineLevel="1" x14ac:dyDescent="0.3">
      <c r="A356" s="74"/>
      <c r="B356" s="70"/>
      <c r="C356" s="40">
        <v>5524</v>
      </c>
      <c r="D356" s="73" t="s">
        <v>194</v>
      </c>
      <c r="E356" s="21">
        <v>4200</v>
      </c>
      <c r="F356" s="128">
        <v>5301</v>
      </c>
      <c r="G356" s="100">
        <v>4300</v>
      </c>
      <c r="H356" s="128"/>
      <c r="I356" s="100">
        <v>6156</v>
      </c>
      <c r="J356" s="100">
        <v>8522</v>
      </c>
      <c r="K356" s="249">
        <v>7432</v>
      </c>
      <c r="L356" s="100"/>
      <c r="M356" s="100">
        <v>8000</v>
      </c>
      <c r="P356" s="224"/>
    </row>
    <row r="357" spans="1:16" ht="15.6" outlineLevel="1" x14ac:dyDescent="0.3">
      <c r="A357" s="74"/>
      <c r="B357" s="70"/>
      <c r="C357" s="40">
        <v>5525</v>
      </c>
      <c r="D357" s="73" t="s">
        <v>174</v>
      </c>
      <c r="E357" s="63">
        <v>15671</v>
      </c>
      <c r="F357" s="128">
        <v>17891</v>
      </c>
      <c r="G357" s="100">
        <v>4800</v>
      </c>
      <c r="H357" s="128"/>
      <c r="I357" s="100">
        <v>4510</v>
      </c>
      <c r="J357" s="100">
        <v>2345</v>
      </c>
      <c r="K357" s="249">
        <v>4050</v>
      </c>
      <c r="L357" s="100"/>
      <c r="M357" s="100">
        <v>7000</v>
      </c>
      <c r="P357" s="224"/>
    </row>
    <row r="358" spans="1:16" ht="15.6" outlineLevel="1" x14ac:dyDescent="0.3">
      <c r="A358" s="74"/>
      <c r="B358" s="70"/>
      <c r="C358" s="40">
        <v>5540</v>
      </c>
      <c r="D358" s="73" t="s">
        <v>201</v>
      </c>
      <c r="E358" s="21">
        <v>1000</v>
      </c>
      <c r="F358" s="128">
        <v>945</v>
      </c>
      <c r="G358" s="100">
        <v>10030</v>
      </c>
      <c r="H358" s="128"/>
      <c r="I358" s="100">
        <v>8392</v>
      </c>
      <c r="J358" s="100">
        <v>9383</v>
      </c>
      <c r="K358" s="249">
        <v>8559</v>
      </c>
      <c r="L358" s="100"/>
      <c r="M358" s="100">
        <v>8600</v>
      </c>
    </row>
    <row r="359" spans="1:16" ht="15.6" x14ac:dyDescent="0.3">
      <c r="A359" s="56" t="s">
        <v>57</v>
      </c>
      <c r="B359" s="46"/>
      <c r="C359" s="45"/>
      <c r="D359" s="64" t="s">
        <v>288</v>
      </c>
      <c r="E359" s="65">
        <f t="shared" ref="E359:M360" si="166">SUM(E360)</f>
        <v>2484</v>
      </c>
      <c r="F359" s="65">
        <f t="shared" si="166"/>
        <v>2129</v>
      </c>
      <c r="G359" s="65">
        <f t="shared" si="166"/>
        <v>1332</v>
      </c>
      <c r="H359" s="65">
        <f>H360</f>
        <v>970.38</v>
      </c>
      <c r="I359" s="65">
        <f t="shared" si="166"/>
        <v>1130</v>
      </c>
      <c r="J359" s="65">
        <f t="shared" si="166"/>
        <v>1130</v>
      </c>
      <c r="K359" s="240">
        <f t="shared" si="166"/>
        <v>1130</v>
      </c>
      <c r="L359" s="240">
        <f t="shared" si="166"/>
        <v>0</v>
      </c>
      <c r="M359" s="240">
        <f t="shared" si="166"/>
        <v>1130</v>
      </c>
    </row>
    <row r="360" spans="1:16" ht="15.6" x14ac:dyDescent="0.3">
      <c r="A360" s="74"/>
      <c r="B360" s="70">
        <v>55</v>
      </c>
      <c r="C360" s="40"/>
      <c r="D360" s="76" t="s">
        <v>6</v>
      </c>
      <c r="E360" s="71">
        <f t="shared" si="166"/>
        <v>2484</v>
      </c>
      <c r="F360" s="71">
        <f t="shared" si="166"/>
        <v>2129</v>
      </c>
      <c r="G360" s="71">
        <f t="shared" si="166"/>
        <v>1332</v>
      </c>
      <c r="H360" s="71">
        <v>970.38</v>
      </c>
      <c r="I360" s="71">
        <f t="shared" si="166"/>
        <v>1130</v>
      </c>
      <c r="J360" s="71">
        <f t="shared" si="166"/>
        <v>1130</v>
      </c>
      <c r="K360" s="71">
        <f>SUM(K361)</f>
        <v>1130</v>
      </c>
      <c r="L360" s="243">
        <f t="shared" ref="L360:M360" si="167">SUM(L361)</f>
        <v>0</v>
      </c>
      <c r="M360" s="243">
        <f t="shared" si="167"/>
        <v>1130</v>
      </c>
    </row>
    <row r="361" spans="1:16" ht="15.6" outlineLevel="1" x14ac:dyDescent="0.3">
      <c r="A361" s="74"/>
      <c r="B361" s="70"/>
      <c r="C361" s="40">
        <v>5524</v>
      </c>
      <c r="D361" s="73" t="s">
        <v>195</v>
      </c>
      <c r="E361" s="21">
        <v>2484</v>
      </c>
      <c r="F361" s="128">
        <v>2129</v>
      </c>
      <c r="G361" s="100">
        <v>1332</v>
      </c>
      <c r="H361" s="128"/>
      <c r="I361" s="99">
        <v>1130</v>
      </c>
      <c r="J361" s="100">
        <v>1130</v>
      </c>
      <c r="K361" s="100">
        <v>1130</v>
      </c>
      <c r="L361" s="100"/>
      <c r="M361" s="100">
        <v>1130</v>
      </c>
    </row>
    <row r="362" spans="1:16" ht="15.6" x14ac:dyDescent="0.3">
      <c r="A362" s="56" t="s">
        <v>28</v>
      </c>
      <c r="B362" s="36"/>
      <c r="C362" s="36"/>
      <c r="D362" s="37" t="s">
        <v>202</v>
      </c>
      <c r="E362" s="38">
        <f t="shared" ref="E362:M363" si="168">SUM(E363)</f>
        <v>26121</v>
      </c>
      <c r="F362" s="38">
        <f t="shared" si="168"/>
        <v>23551</v>
      </c>
      <c r="G362" s="38">
        <f t="shared" si="168"/>
        <v>20000</v>
      </c>
      <c r="H362" s="38">
        <f>H363</f>
        <v>18364.46</v>
      </c>
      <c r="I362" s="38">
        <f t="shared" si="168"/>
        <v>14900</v>
      </c>
      <c r="J362" s="38">
        <f t="shared" si="168"/>
        <v>14047</v>
      </c>
      <c r="K362" s="232">
        <f t="shared" si="168"/>
        <v>14900</v>
      </c>
      <c r="L362" s="232">
        <f t="shared" si="168"/>
        <v>0</v>
      </c>
      <c r="M362" s="232">
        <f t="shared" si="168"/>
        <v>14900</v>
      </c>
    </row>
    <row r="363" spans="1:16" ht="15.6" x14ac:dyDescent="0.3">
      <c r="A363" s="74"/>
      <c r="B363" s="70">
        <v>55</v>
      </c>
      <c r="C363" s="70"/>
      <c r="D363" s="70" t="s">
        <v>6</v>
      </c>
      <c r="E363" s="71">
        <f t="shared" si="168"/>
        <v>26121</v>
      </c>
      <c r="F363" s="134">
        <f t="shared" si="168"/>
        <v>23551</v>
      </c>
      <c r="G363" s="71">
        <f t="shared" si="168"/>
        <v>20000</v>
      </c>
      <c r="H363" s="134">
        <v>18364.46</v>
      </c>
      <c r="I363" s="71">
        <f t="shared" si="168"/>
        <v>14900</v>
      </c>
      <c r="J363" s="71">
        <v>14047</v>
      </c>
      <c r="K363" s="71">
        <f>SUM(K364)</f>
        <v>14900</v>
      </c>
      <c r="L363" s="243">
        <f t="shared" ref="L363:M363" si="169">SUM(L364)</f>
        <v>0</v>
      </c>
      <c r="M363" s="243">
        <f t="shared" si="169"/>
        <v>14900</v>
      </c>
    </row>
    <row r="364" spans="1:16" ht="15.6" outlineLevel="1" x14ac:dyDescent="0.3">
      <c r="A364" s="74"/>
      <c r="B364" s="70"/>
      <c r="C364" s="40">
        <v>5524</v>
      </c>
      <c r="D364" s="40" t="s">
        <v>195</v>
      </c>
      <c r="E364" s="21">
        <v>26121</v>
      </c>
      <c r="F364" s="128">
        <v>23551</v>
      </c>
      <c r="G364" s="100">
        <v>20000</v>
      </c>
      <c r="H364" s="128"/>
      <c r="I364" s="100">
        <v>14900</v>
      </c>
      <c r="J364" s="100"/>
      <c r="K364" s="100">
        <v>14900</v>
      </c>
      <c r="L364" s="100"/>
      <c r="M364" s="100">
        <v>14900</v>
      </c>
    </row>
    <row r="365" spans="1:16" ht="15.6" x14ac:dyDescent="0.3">
      <c r="A365" s="56" t="s">
        <v>58</v>
      </c>
      <c r="B365" s="46"/>
      <c r="C365" s="45"/>
      <c r="D365" s="68" t="s">
        <v>203</v>
      </c>
      <c r="E365" s="65">
        <f t="shared" ref="E365:M366" si="170">SUM(E366)</f>
        <v>5088</v>
      </c>
      <c r="F365" s="65">
        <f t="shared" si="170"/>
        <v>3207</v>
      </c>
      <c r="G365" s="65">
        <f t="shared" si="170"/>
        <v>1200</v>
      </c>
      <c r="H365" s="65">
        <f>H366</f>
        <v>3076.82</v>
      </c>
      <c r="I365" s="65">
        <f t="shared" si="170"/>
        <v>2900</v>
      </c>
      <c r="J365" s="65">
        <f t="shared" si="170"/>
        <v>2047</v>
      </c>
      <c r="K365" s="240">
        <f t="shared" si="170"/>
        <v>1300</v>
      </c>
      <c r="L365" s="240">
        <f t="shared" si="170"/>
        <v>0</v>
      </c>
      <c r="M365" s="240">
        <f t="shared" si="170"/>
        <v>1300</v>
      </c>
    </row>
    <row r="366" spans="1:16" ht="15.6" x14ac:dyDescent="0.3">
      <c r="A366" s="74"/>
      <c r="B366" s="70">
        <v>55</v>
      </c>
      <c r="C366" s="40"/>
      <c r="D366" s="70" t="s">
        <v>6</v>
      </c>
      <c r="E366" s="71">
        <f t="shared" si="170"/>
        <v>5088</v>
      </c>
      <c r="F366" s="134">
        <f t="shared" si="170"/>
        <v>3207</v>
      </c>
      <c r="G366" s="71">
        <f t="shared" si="170"/>
        <v>1200</v>
      </c>
      <c r="H366" s="134">
        <v>3076.82</v>
      </c>
      <c r="I366" s="71">
        <f t="shared" si="170"/>
        <v>2900</v>
      </c>
      <c r="J366" s="71">
        <v>2047</v>
      </c>
      <c r="K366" s="71">
        <f>SUM(K367)</f>
        <v>1300</v>
      </c>
      <c r="L366" s="243">
        <f t="shared" ref="L366:M366" si="171">SUM(L367)</f>
        <v>0</v>
      </c>
      <c r="M366" s="243">
        <f t="shared" si="171"/>
        <v>1300</v>
      </c>
    </row>
    <row r="367" spans="1:16" ht="15.6" outlineLevel="1" x14ac:dyDescent="0.3">
      <c r="A367" s="74"/>
      <c r="B367" s="70"/>
      <c r="C367" s="40">
        <v>5524</v>
      </c>
      <c r="D367" s="40" t="s">
        <v>195</v>
      </c>
      <c r="E367" s="21">
        <v>5088</v>
      </c>
      <c r="F367" s="128">
        <v>3207</v>
      </c>
      <c r="G367" s="100">
        <v>1200</v>
      </c>
      <c r="H367" s="128"/>
      <c r="I367" s="100">
        <v>2900</v>
      </c>
      <c r="J367" s="100"/>
      <c r="K367" s="100">
        <v>1300</v>
      </c>
      <c r="L367" s="100"/>
      <c r="M367" s="100">
        <v>1300</v>
      </c>
    </row>
    <row r="368" spans="1:16" ht="15.6" x14ac:dyDescent="0.3">
      <c r="A368" s="35" t="s">
        <v>29</v>
      </c>
      <c r="B368" s="36"/>
      <c r="C368" s="36"/>
      <c r="D368" s="37" t="s">
        <v>204</v>
      </c>
      <c r="E368" s="38">
        <f t="shared" ref="E368:M368" si="172">SUM(E369+E372)</f>
        <v>26785</v>
      </c>
      <c r="F368" s="38">
        <f t="shared" si="172"/>
        <v>27209</v>
      </c>
      <c r="G368" s="38">
        <f>SUM(G369+G372)</f>
        <v>22616</v>
      </c>
      <c r="H368" s="38">
        <f>H369+H372</f>
        <v>17907.91</v>
      </c>
      <c r="I368" s="38">
        <f t="shared" si="172"/>
        <v>22426</v>
      </c>
      <c r="J368" s="38">
        <f t="shared" si="172"/>
        <v>21687</v>
      </c>
      <c r="K368" s="232">
        <f t="shared" si="172"/>
        <v>22084</v>
      </c>
      <c r="L368" s="232">
        <f t="shared" si="172"/>
        <v>0</v>
      </c>
      <c r="M368" s="232">
        <f t="shared" si="172"/>
        <v>28722</v>
      </c>
    </row>
    <row r="369" spans="1:16" ht="15.6" x14ac:dyDescent="0.3">
      <c r="A369" s="9"/>
      <c r="B369" s="39">
        <v>50</v>
      </c>
      <c r="C369" s="39"/>
      <c r="D369" s="72" t="s">
        <v>99</v>
      </c>
      <c r="E369" s="8">
        <f t="shared" ref="E369:I369" si="173">SUM(E370:E371)</f>
        <v>4075</v>
      </c>
      <c r="F369" s="129">
        <f t="shared" si="173"/>
        <v>4660</v>
      </c>
      <c r="G369" s="8">
        <f>SUM(G370:G371)</f>
        <v>6097</v>
      </c>
      <c r="H369" s="129">
        <v>5014.08</v>
      </c>
      <c r="I369" s="8">
        <f t="shared" si="173"/>
        <v>6754</v>
      </c>
      <c r="J369" s="8">
        <v>6364</v>
      </c>
      <c r="K369" s="8">
        <f>SUM(K370:K371)</f>
        <v>6084</v>
      </c>
      <c r="L369" s="228">
        <f t="shared" ref="L369:M369" si="174">SUM(L370:L371)</f>
        <v>0</v>
      </c>
      <c r="M369" s="228">
        <f t="shared" si="174"/>
        <v>6422</v>
      </c>
    </row>
    <row r="370" spans="1:16" ht="15.6" outlineLevel="1" x14ac:dyDescent="0.3">
      <c r="A370" s="9"/>
      <c r="B370" s="39"/>
      <c r="C370" s="40">
        <v>5002</v>
      </c>
      <c r="D370" s="73" t="s">
        <v>205</v>
      </c>
      <c r="E370" s="21">
        <v>3032</v>
      </c>
      <c r="F370" s="128">
        <v>3574</v>
      </c>
      <c r="G370" s="100">
        <v>4550</v>
      </c>
      <c r="H370" s="128"/>
      <c r="I370" s="100">
        <v>5040</v>
      </c>
      <c r="J370" s="100">
        <v>4789</v>
      </c>
      <c r="K370" s="249">
        <v>4547</v>
      </c>
      <c r="L370" s="100"/>
      <c r="M370" s="100">
        <v>4800</v>
      </c>
    </row>
    <row r="371" spans="1:16" ht="15.6" outlineLevel="1" x14ac:dyDescent="0.3">
      <c r="A371" s="9"/>
      <c r="B371" s="39"/>
      <c r="C371" s="40">
        <v>506</v>
      </c>
      <c r="D371" s="73" t="s">
        <v>102</v>
      </c>
      <c r="E371" s="21">
        <v>1043</v>
      </c>
      <c r="F371" s="128">
        <v>1086</v>
      </c>
      <c r="G371" s="100">
        <v>1547</v>
      </c>
      <c r="H371" s="128"/>
      <c r="I371" s="100">
        <v>1714</v>
      </c>
      <c r="J371" s="100">
        <v>1575</v>
      </c>
      <c r="K371" s="249">
        <v>1537</v>
      </c>
      <c r="L371" s="100"/>
      <c r="M371" s="100">
        <v>1622</v>
      </c>
    </row>
    <row r="372" spans="1:16" ht="15.6" x14ac:dyDescent="0.3">
      <c r="A372" s="9"/>
      <c r="B372" s="39">
        <v>55</v>
      </c>
      <c r="C372" s="39"/>
      <c r="D372" s="72" t="s">
        <v>6</v>
      </c>
      <c r="E372" s="8">
        <f t="shared" ref="E372:I372" si="175">SUM(E373:E374)</f>
        <v>22710</v>
      </c>
      <c r="F372" s="129">
        <f t="shared" si="175"/>
        <v>22549</v>
      </c>
      <c r="G372" s="8">
        <f>SUM(G373:G374)</f>
        <v>16519</v>
      </c>
      <c r="H372" s="129">
        <v>12893.83</v>
      </c>
      <c r="I372" s="8">
        <f t="shared" si="175"/>
        <v>15672</v>
      </c>
      <c r="J372" s="8">
        <v>15323</v>
      </c>
      <c r="K372" s="8">
        <f>SUM(K373:K374)</f>
        <v>16000</v>
      </c>
      <c r="L372" s="228">
        <f t="shared" ref="L372:M372" si="176">SUM(L373:L374)</f>
        <v>0</v>
      </c>
      <c r="M372" s="228">
        <f t="shared" si="176"/>
        <v>22300</v>
      </c>
    </row>
    <row r="373" spans="1:16" ht="15.6" outlineLevel="1" x14ac:dyDescent="0.3">
      <c r="A373" s="9"/>
      <c r="B373" s="39"/>
      <c r="C373" s="40">
        <v>5513</v>
      </c>
      <c r="D373" s="73" t="s">
        <v>111</v>
      </c>
      <c r="E373" s="21">
        <v>3910</v>
      </c>
      <c r="F373" s="128">
        <v>6788</v>
      </c>
      <c r="G373" s="100">
        <v>6129</v>
      </c>
      <c r="H373" s="128"/>
      <c r="I373" s="100">
        <v>5582</v>
      </c>
      <c r="J373" s="100">
        <v>6188</v>
      </c>
      <c r="K373" s="249">
        <v>5700</v>
      </c>
      <c r="L373" s="100"/>
      <c r="M373" s="100">
        <v>12300</v>
      </c>
      <c r="N373" s="264"/>
      <c r="P373" s="275"/>
    </row>
    <row r="374" spans="1:16" ht="15.6" outlineLevel="1" x14ac:dyDescent="0.3">
      <c r="A374" s="9"/>
      <c r="B374" s="39"/>
      <c r="C374" s="40">
        <v>5540</v>
      </c>
      <c r="D374" s="73" t="s">
        <v>206</v>
      </c>
      <c r="E374" s="21">
        <v>18800</v>
      </c>
      <c r="F374" s="128">
        <v>15761</v>
      </c>
      <c r="G374" s="100">
        <v>10390</v>
      </c>
      <c r="H374" s="128"/>
      <c r="I374" s="100">
        <v>10090</v>
      </c>
      <c r="J374" s="100">
        <v>9134</v>
      </c>
      <c r="K374" s="249">
        <v>10300</v>
      </c>
      <c r="L374" s="100"/>
      <c r="M374" s="100">
        <v>10000</v>
      </c>
    </row>
    <row r="375" spans="1:16" ht="15.6" x14ac:dyDescent="0.3">
      <c r="A375" s="35" t="s">
        <v>30</v>
      </c>
      <c r="B375" s="36"/>
      <c r="C375" s="36"/>
      <c r="D375" s="37" t="s">
        <v>258</v>
      </c>
      <c r="E375" s="38"/>
      <c r="F375" s="38"/>
      <c r="G375" s="38">
        <f>SUM(G376+G379)</f>
        <v>45561</v>
      </c>
      <c r="H375" s="38">
        <f>H376+H379</f>
        <v>42630.17</v>
      </c>
      <c r="I375" s="38">
        <f>SUM(I376+I379)</f>
        <v>47432</v>
      </c>
      <c r="J375" s="38">
        <f t="shared" ref="J375:M375" si="177">SUM(J376+J379)</f>
        <v>43545</v>
      </c>
      <c r="K375" s="232">
        <f t="shared" si="177"/>
        <v>45231</v>
      </c>
      <c r="L375" s="232">
        <f t="shared" si="177"/>
        <v>0</v>
      </c>
      <c r="M375" s="232">
        <f t="shared" si="177"/>
        <v>48030</v>
      </c>
    </row>
    <row r="376" spans="1:16" ht="15.6" x14ac:dyDescent="0.3">
      <c r="A376" s="75"/>
      <c r="B376" s="59">
        <v>50</v>
      </c>
      <c r="C376" s="59"/>
      <c r="D376" s="60" t="s">
        <v>99</v>
      </c>
      <c r="E376" s="61"/>
      <c r="F376" s="61"/>
      <c r="G376" s="61">
        <f>SUM(G377:G378)</f>
        <v>23153</v>
      </c>
      <c r="H376" s="61">
        <v>21274.17</v>
      </c>
      <c r="I376" s="61">
        <f>SUM(I377:I378)</f>
        <v>22444</v>
      </c>
      <c r="J376" s="61">
        <v>23867</v>
      </c>
      <c r="K376" s="266">
        <f>SUM(K377:K378)</f>
        <v>23831</v>
      </c>
      <c r="L376" s="266">
        <f t="shared" ref="L376:M376" si="178">SUM(L377:L378)</f>
        <v>0</v>
      </c>
      <c r="M376" s="266">
        <f t="shared" si="178"/>
        <v>25580</v>
      </c>
    </row>
    <row r="377" spans="1:16" ht="15.6" outlineLevel="1" x14ac:dyDescent="0.3">
      <c r="A377" s="75"/>
      <c r="B377" s="59"/>
      <c r="C377" s="43">
        <v>5002</v>
      </c>
      <c r="D377" s="62" t="s">
        <v>122</v>
      </c>
      <c r="E377" s="63"/>
      <c r="F377" s="63"/>
      <c r="G377" s="63">
        <v>17278</v>
      </c>
      <c r="H377" s="63"/>
      <c r="I377" s="100">
        <v>16749</v>
      </c>
      <c r="J377" s="100">
        <v>17870</v>
      </c>
      <c r="K377" s="249">
        <v>17811</v>
      </c>
      <c r="L377" s="100"/>
      <c r="M377" s="100">
        <v>19118</v>
      </c>
    </row>
    <row r="378" spans="1:16" ht="15.6" outlineLevel="1" x14ac:dyDescent="0.3">
      <c r="A378" s="75"/>
      <c r="B378" s="59"/>
      <c r="C378" s="43">
        <v>506</v>
      </c>
      <c r="D378" s="62" t="s">
        <v>102</v>
      </c>
      <c r="E378" s="63"/>
      <c r="F378" s="63"/>
      <c r="G378" s="63">
        <v>5875</v>
      </c>
      <c r="H378" s="63"/>
      <c r="I378" s="100">
        <v>5695</v>
      </c>
      <c r="J378" s="100">
        <v>5997</v>
      </c>
      <c r="K378" s="249">
        <v>6020</v>
      </c>
      <c r="L378" s="100"/>
      <c r="M378" s="100">
        <v>6462</v>
      </c>
    </row>
    <row r="379" spans="1:16" ht="15.6" x14ac:dyDescent="0.3">
      <c r="A379" s="75"/>
      <c r="B379" s="59">
        <v>55</v>
      </c>
      <c r="C379" s="59"/>
      <c r="D379" s="60" t="s">
        <v>6</v>
      </c>
      <c r="E379" s="61"/>
      <c r="F379" s="61"/>
      <c r="G379" s="61">
        <f>SUM(G380:G385)</f>
        <v>22408</v>
      </c>
      <c r="H379" s="61">
        <v>21356</v>
      </c>
      <c r="I379" s="61">
        <f>SUM(I380:I385)</f>
        <v>24988</v>
      </c>
      <c r="J379" s="61">
        <v>19678</v>
      </c>
      <c r="K379" s="61">
        <f>SUM(K380:K385)</f>
        <v>21400</v>
      </c>
      <c r="L379" s="237">
        <f t="shared" ref="L379:M379" si="179">SUM(L380:L385)</f>
        <v>0</v>
      </c>
      <c r="M379" s="237">
        <f t="shared" si="179"/>
        <v>22450</v>
      </c>
    </row>
    <row r="380" spans="1:16" ht="15.6" outlineLevel="2" x14ac:dyDescent="0.3">
      <c r="A380" s="75"/>
      <c r="B380" s="59"/>
      <c r="C380" s="43">
        <v>5500</v>
      </c>
      <c r="D380" s="62" t="s">
        <v>103</v>
      </c>
      <c r="E380" s="63"/>
      <c r="F380" s="63"/>
      <c r="G380" s="63">
        <v>104</v>
      </c>
      <c r="H380" s="63"/>
      <c r="I380" s="100">
        <v>104</v>
      </c>
      <c r="J380" s="100">
        <v>0</v>
      </c>
      <c r="K380" s="249">
        <v>0</v>
      </c>
      <c r="L380" s="100"/>
      <c r="M380" s="100">
        <v>0</v>
      </c>
    </row>
    <row r="381" spans="1:16" ht="15.6" outlineLevel="2" x14ac:dyDescent="0.3">
      <c r="A381" s="75"/>
      <c r="B381" s="59"/>
      <c r="C381" s="43">
        <v>5504</v>
      </c>
      <c r="D381" s="62" t="s">
        <v>110</v>
      </c>
      <c r="E381" s="107"/>
      <c r="F381" s="107"/>
      <c r="G381" s="107">
        <v>84</v>
      </c>
      <c r="H381" s="107"/>
      <c r="I381" s="100">
        <v>84</v>
      </c>
      <c r="J381" s="100">
        <v>0</v>
      </c>
      <c r="K381" s="249">
        <v>0</v>
      </c>
      <c r="L381" s="100"/>
      <c r="M381" s="100">
        <v>0</v>
      </c>
    </row>
    <row r="382" spans="1:16" ht="15.6" outlineLevel="2" x14ac:dyDescent="0.3">
      <c r="A382" s="75"/>
      <c r="B382" s="43"/>
      <c r="C382" s="43">
        <v>5511</v>
      </c>
      <c r="D382" s="62" t="s">
        <v>256</v>
      </c>
      <c r="E382" s="107"/>
      <c r="F382" s="107"/>
      <c r="G382" s="107">
        <v>7206</v>
      </c>
      <c r="H382" s="107"/>
      <c r="I382" s="122">
        <v>8498</v>
      </c>
      <c r="J382" s="100">
        <v>6509</v>
      </c>
      <c r="K382" s="249">
        <v>8500</v>
      </c>
      <c r="L382" s="100"/>
      <c r="M382" s="100">
        <v>7475</v>
      </c>
    </row>
    <row r="383" spans="1:16" s="227" customFormat="1" ht="15.6" outlineLevel="2" x14ac:dyDescent="0.3">
      <c r="A383" s="246"/>
      <c r="B383" s="235"/>
      <c r="C383" s="235">
        <v>5514</v>
      </c>
      <c r="D383" s="238" t="s">
        <v>112</v>
      </c>
      <c r="E383" s="252"/>
      <c r="F383" s="252"/>
      <c r="G383" s="252">
        <v>0</v>
      </c>
      <c r="H383" s="252">
        <v>0</v>
      </c>
      <c r="I383" s="259">
        <v>0</v>
      </c>
      <c r="J383" s="249">
        <v>0</v>
      </c>
      <c r="K383" s="249">
        <v>0</v>
      </c>
      <c r="L383" s="249">
        <v>0</v>
      </c>
      <c r="M383" s="279">
        <v>75</v>
      </c>
    </row>
    <row r="384" spans="1:16" ht="15.6" outlineLevel="2" x14ac:dyDescent="0.3">
      <c r="A384" s="75"/>
      <c r="B384" s="43"/>
      <c r="C384" s="43">
        <v>5515</v>
      </c>
      <c r="D384" s="62" t="s">
        <v>113</v>
      </c>
      <c r="E384" s="107"/>
      <c r="F384" s="107"/>
      <c r="G384" s="107">
        <v>143</v>
      </c>
      <c r="H384" s="107"/>
      <c r="I384" s="122">
        <v>991</v>
      </c>
      <c r="J384" s="100">
        <v>933</v>
      </c>
      <c r="K384" s="249">
        <v>900</v>
      </c>
      <c r="L384" s="100"/>
      <c r="M384" s="100">
        <v>1900</v>
      </c>
    </row>
    <row r="385" spans="1:14" ht="15.6" outlineLevel="2" x14ac:dyDescent="0.3">
      <c r="A385" s="75"/>
      <c r="B385" s="43"/>
      <c r="C385" s="43">
        <v>5521</v>
      </c>
      <c r="D385" s="62" t="s">
        <v>200</v>
      </c>
      <c r="E385" s="107"/>
      <c r="F385" s="107"/>
      <c r="G385" s="107">
        <v>14871</v>
      </c>
      <c r="H385" s="107"/>
      <c r="I385" s="122">
        <v>15311</v>
      </c>
      <c r="J385" s="100">
        <v>12236</v>
      </c>
      <c r="K385" s="249">
        <v>12000</v>
      </c>
      <c r="L385" s="100"/>
      <c r="M385" s="100">
        <v>13000</v>
      </c>
    </row>
    <row r="386" spans="1:14" ht="15.6" x14ac:dyDescent="0.3">
      <c r="A386" s="35" t="s">
        <v>31</v>
      </c>
      <c r="B386" s="36"/>
      <c r="C386" s="36"/>
      <c r="D386" s="36" t="s">
        <v>207</v>
      </c>
      <c r="E386" s="65">
        <f t="shared" ref="E386:M386" si="180">SUM(E387+E389)</f>
        <v>6600</v>
      </c>
      <c r="F386" s="65">
        <f t="shared" si="180"/>
        <v>5143</v>
      </c>
      <c r="G386" s="65">
        <f>SUM(G387+G389)</f>
        <v>6460</v>
      </c>
      <c r="H386" s="65">
        <f>H387+H389</f>
        <v>5327.58</v>
      </c>
      <c r="I386" s="65">
        <f t="shared" si="180"/>
        <v>9428</v>
      </c>
      <c r="J386" s="65">
        <f t="shared" si="180"/>
        <v>7628</v>
      </c>
      <c r="K386" s="240">
        <f t="shared" si="180"/>
        <v>7960</v>
      </c>
      <c r="L386" s="240">
        <f t="shared" si="180"/>
        <v>0</v>
      </c>
      <c r="M386" s="240">
        <f t="shared" si="180"/>
        <v>7960</v>
      </c>
    </row>
    <row r="387" spans="1:14" ht="15.6" x14ac:dyDescent="0.3">
      <c r="A387" s="75"/>
      <c r="B387" s="59">
        <v>41</v>
      </c>
      <c r="C387" s="59"/>
      <c r="D387" s="59" t="s">
        <v>208</v>
      </c>
      <c r="E387" s="67">
        <f t="shared" ref="E387:I387" si="181">SUM(E388)</f>
        <v>5300</v>
      </c>
      <c r="F387" s="134">
        <f t="shared" si="181"/>
        <v>4854</v>
      </c>
      <c r="G387" s="67">
        <f t="shared" si="181"/>
        <v>5460</v>
      </c>
      <c r="H387" s="134">
        <v>5260</v>
      </c>
      <c r="I387" s="67">
        <f t="shared" si="181"/>
        <v>5460</v>
      </c>
      <c r="J387" s="67">
        <v>5825</v>
      </c>
      <c r="K387" s="67">
        <f>SUM(K388)</f>
        <v>5460</v>
      </c>
      <c r="L387" s="241">
        <f t="shared" ref="L387:M387" si="182">SUM(L388)</f>
        <v>0</v>
      </c>
      <c r="M387" s="241">
        <f t="shared" si="182"/>
        <v>5460</v>
      </c>
    </row>
    <row r="388" spans="1:14" ht="15.6" outlineLevel="1" x14ac:dyDescent="0.3">
      <c r="A388" s="75"/>
      <c r="B388" s="59"/>
      <c r="C388" s="43">
        <v>4134</v>
      </c>
      <c r="D388" s="43" t="s">
        <v>209</v>
      </c>
      <c r="E388" s="63">
        <v>5300</v>
      </c>
      <c r="F388" s="128">
        <v>4854</v>
      </c>
      <c r="G388" s="100">
        <v>5460</v>
      </c>
      <c r="H388" s="128"/>
      <c r="I388" s="100">
        <v>5460</v>
      </c>
      <c r="J388" s="100">
        <v>5825</v>
      </c>
      <c r="K388" s="100">
        <v>5460</v>
      </c>
      <c r="L388" s="100"/>
      <c r="M388" s="100">
        <v>5460</v>
      </c>
      <c r="N388" s="275"/>
    </row>
    <row r="389" spans="1:14" ht="15.6" x14ac:dyDescent="0.3">
      <c r="A389" s="74"/>
      <c r="B389" s="70">
        <v>55</v>
      </c>
      <c r="C389" s="70"/>
      <c r="D389" s="70" t="s">
        <v>6</v>
      </c>
      <c r="E389" s="71">
        <f t="shared" ref="E389:I389" si="183">SUM(E390:E390)</f>
        <v>1300</v>
      </c>
      <c r="F389" s="134">
        <f t="shared" si="183"/>
        <v>289</v>
      </c>
      <c r="G389" s="71">
        <f t="shared" si="183"/>
        <v>1000</v>
      </c>
      <c r="H389" s="134">
        <v>67.58</v>
      </c>
      <c r="I389" s="71">
        <f t="shared" si="183"/>
        <v>3968</v>
      </c>
      <c r="J389" s="71">
        <v>1803</v>
      </c>
      <c r="K389" s="71">
        <f>SUM(K390)</f>
        <v>2500</v>
      </c>
      <c r="L389" s="243">
        <f t="shared" ref="L389:M389" si="184">SUM(L390)</f>
        <v>0</v>
      </c>
      <c r="M389" s="243">
        <f t="shared" si="184"/>
        <v>2500</v>
      </c>
    </row>
    <row r="390" spans="1:14" ht="15.6" outlineLevel="1" x14ac:dyDescent="0.3">
      <c r="A390" s="74"/>
      <c r="B390" s="70"/>
      <c r="C390" s="40">
        <v>5524</v>
      </c>
      <c r="D390" s="40" t="s">
        <v>210</v>
      </c>
      <c r="E390" s="21">
        <v>1300</v>
      </c>
      <c r="F390" s="128">
        <v>289</v>
      </c>
      <c r="G390" s="100">
        <v>1000</v>
      </c>
      <c r="H390" s="128"/>
      <c r="I390" s="100">
        <v>3968</v>
      </c>
      <c r="J390" s="100">
        <v>1803</v>
      </c>
      <c r="K390" s="100">
        <v>2500</v>
      </c>
      <c r="L390" s="100"/>
      <c r="M390" s="100">
        <v>2500</v>
      </c>
    </row>
    <row r="391" spans="1:14" ht="15.6" x14ac:dyDescent="0.3">
      <c r="A391" s="31"/>
      <c r="B391" s="32" t="s">
        <v>32</v>
      </c>
      <c r="C391" s="32"/>
      <c r="D391" s="33" t="s">
        <v>211</v>
      </c>
      <c r="E391" s="55">
        <f>SUM(E392+E395+E400+E416+E426+E429+E443)</f>
        <v>220212</v>
      </c>
      <c r="F391" s="55">
        <f>SUM(F392+F395+F400+F416+F426+F429+F443)</f>
        <v>218570</v>
      </c>
      <c r="G391" s="55">
        <f>SUM(G392+G395+G400+G416+G426+G429+G439+G443+G448)</f>
        <v>228771</v>
      </c>
      <c r="H391" s="55">
        <f>SUM(H392+H395+H400+H416+H426+H429+H443)</f>
        <v>215258.38</v>
      </c>
      <c r="I391" s="55">
        <f>SUM(I392+I395+I400+I416+I426+I429+I439+I443+I448)</f>
        <v>157553</v>
      </c>
      <c r="J391" s="55">
        <f>SUM(J392+J395+J400+J416+J426+J429+J439+J443+J448)</f>
        <v>138414</v>
      </c>
      <c r="K391" s="236">
        <f>SUM(K392+K395+K400+K416+K426+K429+K439+K443+K448)</f>
        <v>95202</v>
      </c>
      <c r="L391" s="236">
        <f>SUM(L392+L395+L400+L416+L426+L429+L439+L443+L448)</f>
        <v>0</v>
      </c>
      <c r="M391" s="236">
        <f>SUM(M392+M395+M416+M426+M429+M439+M443+M448)</f>
        <v>102364</v>
      </c>
    </row>
    <row r="392" spans="1:14" ht="15.6" x14ac:dyDescent="0.3">
      <c r="A392" s="56" t="s">
        <v>59</v>
      </c>
      <c r="B392" s="57"/>
      <c r="C392" s="57"/>
      <c r="D392" s="37" t="s">
        <v>212</v>
      </c>
      <c r="E392" s="38">
        <f t="shared" ref="E392:M393" si="185">SUM(E393)</f>
        <v>6730</v>
      </c>
      <c r="F392" s="38">
        <f t="shared" si="185"/>
        <v>6535</v>
      </c>
      <c r="G392" s="38">
        <f t="shared" si="185"/>
        <v>6730</v>
      </c>
      <c r="H392" s="38">
        <f>H393</f>
        <v>5944</v>
      </c>
      <c r="I392" s="38">
        <f t="shared" si="185"/>
        <v>8500</v>
      </c>
      <c r="J392" s="38">
        <f t="shared" si="185"/>
        <v>8454</v>
      </c>
      <c r="K392" s="232">
        <f t="shared" si="185"/>
        <v>8850</v>
      </c>
      <c r="L392" s="232">
        <f t="shared" si="185"/>
        <v>0</v>
      </c>
      <c r="M392" s="232">
        <f t="shared" si="185"/>
        <v>8700</v>
      </c>
    </row>
    <row r="393" spans="1:14" ht="15.6" x14ac:dyDescent="0.3">
      <c r="A393" s="9"/>
      <c r="B393" s="39">
        <v>55</v>
      </c>
      <c r="C393" s="39"/>
      <c r="D393" s="39" t="s">
        <v>6</v>
      </c>
      <c r="E393" s="71">
        <f t="shared" si="185"/>
        <v>6730</v>
      </c>
      <c r="F393" s="134">
        <f t="shared" si="185"/>
        <v>6535</v>
      </c>
      <c r="G393" s="71">
        <f t="shared" si="185"/>
        <v>6730</v>
      </c>
      <c r="H393" s="134">
        <v>5944</v>
      </c>
      <c r="I393" s="71">
        <f t="shared" si="185"/>
        <v>8500</v>
      </c>
      <c r="J393" s="71">
        <v>8454</v>
      </c>
      <c r="K393" s="71">
        <f>SUM(K394)</f>
        <v>8850</v>
      </c>
      <c r="L393" s="243">
        <f t="shared" ref="L393:M393" si="186">SUM(L394)</f>
        <v>0</v>
      </c>
      <c r="M393" s="243">
        <f t="shared" si="186"/>
        <v>8700</v>
      </c>
    </row>
    <row r="394" spans="1:14" ht="15.6" outlineLevel="1" x14ac:dyDescent="0.3">
      <c r="A394" s="74"/>
      <c r="B394" s="70"/>
      <c r="C394" s="40">
        <v>5526</v>
      </c>
      <c r="D394" s="40" t="s">
        <v>213</v>
      </c>
      <c r="E394" s="21">
        <v>6730</v>
      </c>
      <c r="F394" s="128">
        <v>6535</v>
      </c>
      <c r="G394" s="100">
        <v>6730</v>
      </c>
      <c r="H394" s="128"/>
      <c r="I394" s="100">
        <v>8500</v>
      </c>
      <c r="J394" s="100">
        <v>8454</v>
      </c>
      <c r="K394" s="100">
        <v>8850</v>
      </c>
      <c r="L394" s="100"/>
      <c r="M394" s="100">
        <v>8700</v>
      </c>
    </row>
    <row r="395" spans="1:14" ht="15.6" x14ac:dyDescent="0.3">
      <c r="A395" s="56" t="s">
        <v>60</v>
      </c>
      <c r="B395" s="57"/>
      <c r="C395" s="57"/>
      <c r="D395" s="37" t="s">
        <v>214</v>
      </c>
      <c r="E395" s="38">
        <f t="shared" ref="E395:M395" si="187">SUM(E396)</f>
        <v>12322</v>
      </c>
      <c r="F395" s="38">
        <f t="shared" si="187"/>
        <v>11926</v>
      </c>
      <c r="G395" s="38">
        <f t="shared" si="187"/>
        <v>14802</v>
      </c>
      <c r="H395" s="38">
        <f>H396</f>
        <v>10341.35</v>
      </c>
      <c r="I395" s="38">
        <f t="shared" si="187"/>
        <v>10650</v>
      </c>
      <c r="J395" s="38">
        <f t="shared" si="187"/>
        <v>9540</v>
      </c>
      <c r="K395" s="232">
        <f t="shared" si="187"/>
        <v>10706</v>
      </c>
      <c r="L395" s="232">
        <f t="shared" si="187"/>
        <v>0</v>
      </c>
      <c r="M395" s="232">
        <f t="shared" si="187"/>
        <v>10045</v>
      </c>
    </row>
    <row r="396" spans="1:14" ht="15.6" x14ac:dyDescent="0.3">
      <c r="A396" s="9"/>
      <c r="B396" s="39">
        <v>41</v>
      </c>
      <c r="C396" s="39"/>
      <c r="D396" s="72" t="s">
        <v>208</v>
      </c>
      <c r="E396" s="8">
        <f t="shared" ref="E396:I396" si="188">SUM(E397:E399)</f>
        <v>12322</v>
      </c>
      <c r="F396" s="129">
        <f t="shared" si="188"/>
        <v>11926</v>
      </c>
      <c r="G396" s="8">
        <f>SUM(G397:G399)</f>
        <v>14802</v>
      </c>
      <c r="H396" s="129">
        <v>10341.35</v>
      </c>
      <c r="I396" s="8">
        <f t="shared" si="188"/>
        <v>10650</v>
      </c>
      <c r="J396" s="8">
        <v>9540</v>
      </c>
      <c r="K396" s="8">
        <f>SUM(K397:K399)</f>
        <v>10706</v>
      </c>
      <c r="L396" s="228">
        <f t="shared" ref="L396:M396" si="189">SUM(L397:L399)</f>
        <v>0</v>
      </c>
      <c r="M396" s="228">
        <f t="shared" si="189"/>
        <v>10045</v>
      </c>
    </row>
    <row r="397" spans="1:14" ht="15.6" outlineLevel="1" x14ac:dyDescent="0.3">
      <c r="A397" s="9"/>
      <c r="B397" s="39"/>
      <c r="C397" s="40">
        <v>4133</v>
      </c>
      <c r="D397" s="73" t="s">
        <v>215</v>
      </c>
      <c r="E397" s="21">
        <v>2760</v>
      </c>
      <c r="F397" s="128"/>
      <c r="G397" s="100">
        <v>3000</v>
      </c>
      <c r="H397" s="128"/>
      <c r="I397" s="100">
        <v>2500</v>
      </c>
      <c r="J397" s="100"/>
      <c r="K397" s="100"/>
      <c r="L397" s="100"/>
      <c r="M397" s="100"/>
    </row>
    <row r="398" spans="1:14" ht="15.6" outlineLevel="1" x14ac:dyDescent="0.3">
      <c r="A398" s="9"/>
      <c r="B398" s="39"/>
      <c r="C398" s="40">
        <v>4133</v>
      </c>
      <c r="D398" s="40" t="s">
        <v>216</v>
      </c>
      <c r="E398" s="21">
        <v>6260</v>
      </c>
      <c r="F398" s="128">
        <v>9194</v>
      </c>
      <c r="G398" s="100">
        <v>8500</v>
      </c>
      <c r="H398" s="128"/>
      <c r="I398" s="100">
        <v>7000</v>
      </c>
      <c r="J398" s="100"/>
      <c r="K398" s="100">
        <v>9300</v>
      </c>
      <c r="L398" s="100"/>
      <c r="M398" s="100">
        <v>8500</v>
      </c>
    </row>
    <row r="399" spans="1:14" ht="15.6" outlineLevel="1" x14ac:dyDescent="0.3">
      <c r="A399" s="9"/>
      <c r="B399" s="39"/>
      <c r="C399" s="40">
        <v>4137</v>
      </c>
      <c r="D399" s="40" t="s">
        <v>217</v>
      </c>
      <c r="E399" s="21">
        <v>3302</v>
      </c>
      <c r="F399" s="128">
        <v>2732</v>
      </c>
      <c r="G399" s="100">
        <v>3302</v>
      </c>
      <c r="H399" s="128"/>
      <c r="I399" s="100">
        <v>1150</v>
      </c>
      <c r="J399" s="100"/>
      <c r="K399" s="100">
        <v>1406</v>
      </c>
      <c r="L399" s="100"/>
      <c r="M399" s="100">
        <v>1545</v>
      </c>
    </row>
    <row r="400" spans="1:14" ht="15.6" x14ac:dyDescent="0.3">
      <c r="A400" s="214" t="s">
        <v>61</v>
      </c>
      <c r="B400" s="215"/>
      <c r="C400" s="215"/>
      <c r="D400" s="216" t="s">
        <v>218</v>
      </c>
      <c r="E400" s="217">
        <f>SUM(E402+E405)</f>
        <v>135120</v>
      </c>
      <c r="F400" s="217">
        <f>SUM(F402+F405)</f>
        <v>136460</v>
      </c>
      <c r="G400" s="217">
        <f>SUM(G402+G405)</f>
        <v>140982</v>
      </c>
      <c r="H400" s="217">
        <f>H402+H405</f>
        <v>137918.25</v>
      </c>
      <c r="I400" s="217">
        <f>SUM(I401+I402+I405)</f>
        <v>71622</v>
      </c>
      <c r="J400" s="217">
        <f t="shared" ref="J400" si="190">SUM(J401+J402+J405)</f>
        <v>64212</v>
      </c>
      <c r="K400" s="217">
        <v>0</v>
      </c>
      <c r="L400" s="217">
        <v>0</v>
      </c>
      <c r="M400" s="217">
        <v>0</v>
      </c>
    </row>
    <row r="401" spans="1:13" ht="0.75" customHeight="1" x14ac:dyDescent="0.3">
      <c r="A401" s="75"/>
      <c r="B401" s="59">
        <v>45</v>
      </c>
      <c r="C401" s="59">
        <v>4500</v>
      </c>
      <c r="D401" s="173" t="s">
        <v>298</v>
      </c>
      <c r="E401" s="67"/>
      <c r="F401" s="67"/>
      <c r="G401" s="67"/>
      <c r="H401" s="67"/>
      <c r="I401" s="67">
        <v>30000</v>
      </c>
      <c r="J401" s="100">
        <v>14732</v>
      </c>
      <c r="K401" s="267">
        <v>0</v>
      </c>
      <c r="L401" s="267">
        <v>0</v>
      </c>
      <c r="M401" s="267">
        <v>0</v>
      </c>
    </row>
    <row r="402" spans="1:13" ht="15.6" hidden="1" x14ac:dyDescent="0.3">
      <c r="A402" s="74"/>
      <c r="B402" s="70">
        <v>50</v>
      </c>
      <c r="C402" s="40"/>
      <c r="D402" s="70" t="s">
        <v>219</v>
      </c>
      <c r="E402" s="71">
        <f t="shared" ref="E402:F402" si="191">SUM(E403:E404)</f>
        <v>76693</v>
      </c>
      <c r="F402" s="134">
        <f t="shared" si="191"/>
        <v>76365</v>
      </c>
      <c r="G402" s="71">
        <f>SUM(G403:G404)</f>
        <v>81786</v>
      </c>
      <c r="H402" s="134">
        <v>82685</v>
      </c>
      <c r="I402" s="71">
        <f>SUM(I403:I404)</f>
        <v>23208</v>
      </c>
      <c r="J402" s="71">
        <v>27217</v>
      </c>
      <c r="K402" s="267">
        <v>0</v>
      </c>
      <c r="L402" s="267">
        <v>0</v>
      </c>
      <c r="M402" s="267">
        <v>0</v>
      </c>
    </row>
    <row r="403" spans="1:13" ht="15.6" hidden="1" outlineLevel="1" x14ac:dyDescent="0.3">
      <c r="A403" s="74"/>
      <c r="B403" s="70"/>
      <c r="C403" s="40">
        <v>5002</v>
      </c>
      <c r="D403" s="40" t="s">
        <v>122</v>
      </c>
      <c r="E403" s="21">
        <v>57102</v>
      </c>
      <c r="F403" s="128">
        <v>56701</v>
      </c>
      <c r="G403" s="100">
        <v>61073</v>
      </c>
      <c r="H403" s="128"/>
      <c r="I403" s="100">
        <v>17332</v>
      </c>
      <c r="J403" s="100">
        <v>18534</v>
      </c>
      <c r="K403" s="267">
        <v>0</v>
      </c>
      <c r="L403" s="267">
        <v>0</v>
      </c>
      <c r="M403" s="267">
        <v>0</v>
      </c>
    </row>
    <row r="404" spans="1:13" ht="15.6" hidden="1" outlineLevel="1" x14ac:dyDescent="0.3">
      <c r="A404" s="74"/>
      <c r="B404" s="70"/>
      <c r="C404" s="40">
        <v>506</v>
      </c>
      <c r="D404" s="40" t="s">
        <v>102</v>
      </c>
      <c r="E404" s="21">
        <v>19591</v>
      </c>
      <c r="F404" s="128">
        <v>19664</v>
      </c>
      <c r="G404" s="100">
        <v>20713</v>
      </c>
      <c r="H404" s="128"/>
      <c r="I404" s="100">
        <v>5876</v>
      </c>
      <c r="J404" s="100">
        <v>8683</v>
      </c>
      <c r="K404" s="267">
        <v>0</v>
      </c>
      <c r="L404" s="267">
        <v>0</v>
      </c>
      <c r="M404" s="267">
        <v>0</v>
      </c>
    </row>
    <row r="405" spans="1:13" ht="15.6" hidden="1" x14ac:dyDescent="0.3">
      <c r="A405" s="74"/>
      <c r="B405" s="70">
        <v>55</v>
      </c>
      <c r="C405" s="40"/>
      <c r="D405" s="70" t="s">
        <v>6</v>
      </c>
      <c r="E405" s="71">
        <f t="shared" ref="E405:I405" si="192">SUM(E406:E415)</f>
        <v>58427</v>
      </c>
      <c r="F405" s="134">
        <f t="shared" si="192"/>
        <v>60095</v>
      </c>
      <c r="G405" s="71">
        <f>SUM(G406:G415)</f>
        <v>59196</v>
      </c>
      <c r="H405" s="134">
        <v>55233.25</v>
      </c>
      <c r="I405" s="71">
        <f t="shared" si="192"/>
        <v>18414</v>
      </c>
      <c r="J405" s="71">
        <v>22263</v>
      </c>
      <c r="K405" s="267">
        <v>0</v>
      </c>
      <c r="L405" s="267">
        <v>0</v>
      </c>
      <c r="M405" s="267">
        <v>0</v>
      </c>
    </row>
    <row r="406" spans="1:13" ht="15.6" hidden="1" outlineLevel="1" x14ac:dyDescent="0.3">
      <c r="A406" s="74"/>
      <c r="B406" s="70"/>
      <c r="C406" s="40">
        <v>5500</v>
      </c>
      <c r="D406" s="40" t="s">
        <v>103</v>
      </c>
      <c r="E406" s="21">
        <v>2035</v>
      </c>
      <c r="F406" s="128">
        <v>3817</v>
      </c>
      <c r="G406" s="100">
        <v>2648</v>
      </c>
      <c r="H406" s="128"/>
      <c r="I406" s="100">
        <v>2000</v>
      </c>
      <c r="J406" s="100"/>
      <c r="K406" s="267">
        <v>0</v>
      </c>
      <c r="L406" s="267">
        <v>0</v>
      </c>
      <c r="M406" s="267">
        <v>0</v>
      </c>
    </row>
    <row r="407" spans="1:13" ht="15.6" hidden="1" outlineLevel="1" x14ac:dyDescent="0.3">
      <c r="A407" s="74"/>
      <c r="B407" s="70"/>
      <c r="C407" s="40">
        <v>5503</v>
      </c>
      <c r="D407" s="40" t="s">
        <v>109</v>
      </c>
      <c r="E407" s="21">
        <v>64</v>
      </c>
      <c r="F407" s="128">
        <v>59</v>
      </c>
      <c r="G407" s="99">
        <v>78</v>
      </c>
      <c r="H407" s="128"/>
      <c r="I407" s="100">
        <v>20</v>
      </c>
      <c r="J407" s="100"/>
      <c r="K407" s="267">
        <v>0</v>
      </c>
      <c r="L407" s="267">
        <v>0</v>
      </c>
      <c r="M407" s="267">
        <v>0</v>
      </c>
    </row>
    <row r="408" spans="1:13" ht="15.6" hidden="1" outlineLevel="1" x14ac:dyDescent="0.3">
      <c r="A408" s="74"/>
      <c r="B408" s="70"/>
      <c r="C408" s="40">
        <v>5504</v>
      </c>
      <c r="D408" s="40" t="s">
        <v>110</v>
      </c>
      <c r="E408" s="21">
        <v>445</v>
      </c>
      <c r="F408" s="128">
        <v>442</v>
      </c>
      <c r="G408" s="99">
        <v>400</v>
      </c>
      <c r="H408" s="128"/>
      <c r="I408" s="100">
        <v>100</v>
      </c>
      <c r="J408" s="100"/>
      <c r="K408" s="267">
        <v>0</v>
      </c>
      <c r="L408" s="267">
        <v>0</v>
      </c>
      <c r="M408" s="267">
        <v>0</v>
      </c>
    </row>
    <row r="409" spans="1:13" ht="15.6" hidden="1" outlineLevel="1" x14ac:dyDescent="0.3">
      <c r="A409" s="74"/>
      <c r="B409" s="70"/>
      <c r="C409" s="40">
        <v>5511</v>
      </c>
      <c r="D409" s="40" t="s">
        <v>220</v>
      </c>
      <c r="E409" s="21">
        <v>17115</v>
      </c>
      <c r="F409" s="128">
        <v>18116</v>
      </c>
      <c r="G409" s="100">
        <v>16118</v>
      </c>
      <c r="H409" s="128"/>
      <c r="I409" s="100">
        <v>4015</v>
      </c>
      <c r="J409" s="100"/>
      <c r="K409" s="267">
        <v>0</v>
      </c>
      <c r="L409" s="267">
        <v>0</v>
      </c>
      <c r="M409" s="267">
        <v>0</v>
      </c>
    </row>
    <row r="410" spans="1:13" ht="15.6" hidden="1" outlineLevel="1" x14ac:dyDescent="0.3">
      <c r="A410" s="74"/>
      <c r="B410" s="70"/>
      <c r="C410" s="40">
        <v>55113</v>
      </c>
      <c r="D410" s="40" t="s">
        <v>221</v>
      </c>
      <c r="E410" s="21">
        <v>3146</v>
      </c>
      <c r="F410" s="128">
        <v>2087</v>
      </c>
      <c r="G410" s="100">
        <v>3310</v>
      </c>
      <c r="H410" s="128"/>
      <c r="I410" s="100">
        <v>3300</v>
      </c>
      <c r="J410" s="100"/>
      <c r="K410" s="267">
        <v>0</v>
      </c>
      <c r="L410" s="267">
        <v>0</v>
      </c>
      <c r="M410" s="267">
        <v>0</v>
      </c>
    </row>
    <row r="411" spans="1:13" ht="15.6" hidden="1" outlineLevel="1" x14ac:dyDescent="0.3">
      <c r="A411" s="74"/>
      <c r="B411" s="70"/>
      <c r="C411" s="40">
        <v>5513</v>
      </c>
      <c r="D411" s="40" t="s">
        <v>111</v>
      </c>
      <c r="E411" s="21">
        <v>1360</v>
      </c>
      <c r="F411" s="128">
        <v>1433</v>
      </c>
      <c r="G411" s="100">
        <v>1360</v>
      </c>
      <c r="H411" s="128"/>
      <c r="I411" s="100">
        <v>329</v>
      </c>
      <c r="J411" s="100"/>
      <c r="K411" s="267">
        <v>0</v>
      </c>
      <c r="L411" s="267">
        <v>0</v>
      </c>
      <c r="M411" s="267">
        <v>0</v>
      </c>
    </row>
    <row r="412" spans="1:13" ht="15.6" hidden="1" outlineLevel="1" x14ac:dyDescent="0.3">
      <c r="A412" s="74"/>
      <c r="B412" s="70"/>
      <c r="C412" s="40">
        <v>5514</v>
      </c>
      <c r="D412" s="40" t="s">
        <v>112</v>
      </c>
      <c r="E412" s="21">
        <v>238</v>
      </c>
      <c r="F412" s="128">
        <v>298</v>
      </c>
      <c r="G412" s="99">
        <v>738</v>
      </c>
      <c r="H412" s="128"/>
      <c r="I412" s="100">
        <v>40</v>
      </c>
      <c r="J412" s="100"/>
      <c r="K412" s="267">
        <v>0</v>
      </c>
      <c r="L412" s="267">
        <v>0</v>
      </c>
      <c r="M412" s="267">
        <v>0</v>
      </c>
    </row>
    <row r="413" spans="1:13" ht="15.6" hidden="1" outlineLevel="1" x14ac:dyDescent="0.3">
      <c r="A413" s="74"/>
      <c r="B413" s="70"/>
      <c r="C413" s="40">
        <v>5515</v>
      </c>
      <c r="D413" s="40" t="s">
        <v>158</v>
      </c>
      <c r="E413" s="21">
        <v>624</v>
      </c>
      <c r="F413" s="128">
        <v>767</v>
      </c>
      <c r="G413" s="99">
        <v>944</v>
      </c>
      <c r="H413" s="128"/>
      <c r="I413" s="100">
        <v>210</v>
      </c>
      <c r="J413" s="100"/>
      <c r="K413" s="267">
        <v>0</v>
      </c>
      <c r="L413" s="267">
        <v>0</v>
      </c>
      <c r="M413" s="267">
        <v>0</v>
      </c>
    </row>
    <row r="414" spans="1:13" ht="15.6" hidden="1" outlineLevel="1" x14ac:dyDescent="0.3">
      <c r="A414" s="74"/>
      <c r="B414" s="70"/>
      <c r="C414" s="40">
        <v>5521</v>
      </c>
      <c r="D414" s="40" t="s">
        <v>200</v>
      </c>
      <c r="E414" s="21">
        <v>17900</v>
      </c>
      <c r="F414" s="128">
        <v>17570</v>
      </c>
      <c r="G414" s="100">
        <v>18100</v>
      </c>
      <c r="H414" s="128"/>
      <c r="I414" s="100">
        <v>4525</v>
      </c>
      <c r="J414" s="100"/>
      <c r="K414" s="267">
        <v>0</v>
      </c>
      <c r="L414" s="267">
        <v>0</v>
      </c>
      <c r="M414" s="267">
        <v>0</v>
      </c>
    </row>
    <row r="415" spans="1:13" ht="15.6" hidden="1" outlineLevel="1" x14ac:dyDescent="0.3">
      <c r="A415" s="74"/>
      <c r="B415" s="70"/>
      <c r="C415" s="40">
        <v>5522</v>
      </c>
      <c r="D415" s="40" t="s">
        <v>222</v>
      </c>
      <c r="E415" s="21">
        <v>15500</v>
      </c>
      <c r="F415" s="128">
        <v>15506</v>
      </c>
      <c r="G415" s="100">
        <v>15500</v>
      </c>
      <c r="H415" s="128"/>
      <c r="I415" s="100">
        <v>3875</v>
      </c>
      <c r="J415" s="100"/>
      <c r="K415" s="267">
        <v>0</v>
      </c>
      <c r="L415" s="267">
        <v>0</v>
      </c>
      <c r="M415" s="267">
        <v>0</v>
      </c>
    </row>
    <row r="416" spans="1:13" ht="15.6" collapsed="1" x14ac:dyDescent="0.3">
      <c r="A416" s="56" t="s">
        <v>62</v>
      </c>
      <c r="B416" s="46"/>
      <c r="C416" s="45"/>
      <c r="D416" s="46" t="s">
        <v>223</v>
      </c>
      <c r="E416" s="65">
        <f>SUM(E417+E420)</f>
        <v>14419</v>
      </c>
      <c r="F416" s="65">
        <f>SUM(F417+F420)</f>
        <v>15336</v>
      </c>
      <c r="G416" s="65">
        <f>SUM(G417+G420)</f>
        <v>18580</v>
      </c>
      <c r="H416" s="65">
        <f>H417+H420</f>
        <v>17554.330000000002</v>
      </c>
      <c r="I416" s="65">
        <f>SUM(I417+I420)</f>
        <v>16893</v>
      </c>
      <c r="J416" s="65">
        <f>SUM(J417+J420)</f>
        <v>14989</v>
      </c>
      <c r="K416" s="240">
        <f>SUM(K417+K420)</f>
        <v>34040</v>
      </c>
      <c r="L416" s="240">
        <f>SUM(L417+L420)</f>
        <v>0</v>
      </c>
      <c r="M416" s="240">
        <f>SUM(M417+M420)</f>
        <v>44299</v>
      </c>
    </row>
    <row r="417" spans="1:13" ht="15.6" x14ac:dyDescent="0.3">
      <c r="A417" s="74"/>
      <c r="B417" s="70">
        <v>50</v>
      </c>
      <c r="C417" s="40"/>
      <c r="D417" s="70" t="s">
        <v>219</v>
      </c>
      <c r="E417" s="71">
        <f>SUM(E418:E419)</f>
        <v>9516</v>
      </c>
      <c r="F417" s="134">
        <f>SUM(F418:F419)</f>
        <v>9667</v>
      </c>
      <c r="G417" s="71">
        <f>SUM(G418:G419)</f>
        <v>9902</v>
      </c>
      <c r="H417" s="134">
        <v>9887.33</v>
      </c>
      <c r="I417" s="71">
        <f>SUM(I418:I419)</f>
        <v>10539</v>
      </c>
      <c r="J417" s="71">
        <v>10653</v>
      </c>
      <c r="K417" s="71">
        <f>SUM(K418:K419)</f>
        <v>10897</v>
      </c>
      <c r="L417" s="243">
        <f>SUM(L418:L419)</f>
        <v>0</v>
      </c>
      <c r="M417" s="243">
        <f>SUM(M418:M419)</f>
        <v>11227</v>
      </c>
    </row>
    <row r="418" spans="1:13" ht="15.6" outlineLevel="1" x14ac:dyDescent="0.3">
      <c r="A418" s="74"/>
      <c r="B418" s="70"/>
      <c r="C418" s="40">
        <v>5002</v>
      </c>
      <c r="D418" s="40" t="s">
        <v>122</v>
      </c>
      <c r="E418" s="21">
        <v>6928</v>
      </c>
      <c r="F418" s="128">
        <v>7024</v>
      </c>
      <c r="G418" s="100">
        <v>7405</v>
      </c>
      <c r="H418" s="128"/>
      <c r="I418" s="100">
        <v>7865</v>
      </c>
      <c r="J418" s="100">
        <v>8077</v>
      </c>
      <c r="K418" s="249">
        <v>8099</v>
      </c>
      <c r="L418" s="100"/>
      <c r="M418" s="100">
        <v>8406</v>
      </c>
    </row>
    <row r="419" spans="1:13" ht="15.6" outlineLevel="1" x14ac:dyDescent="0.3">
      <c r="A419" s="74"/>
      <c r="B419" s="70"/>
      <c r="C419" s="40">
        <v>506</v>
      </c>
      <c r="D419" s="40" t="s">
        <v>102</v>
      </c>
      <c r="E419" s="21">
        <v>2588</v>
      </c>
      <c r="F419" s="128">
        <v>2643</v>
      </c>
      <c r="G419" s="100">
        <v>2497</v>
      </c>
      <c r="H419" s="128"/>
      <c r="I419" s="100">
        <v>2674</v>
      </c>
      <c r="J419" s="100">
        <v>2576</v>
      </c>
      <c r="K419" s="249">
        <v>2798</v>
      </c>
      <c r="L419" s="100"/>
      <c r="M419" s="100">
        <v>2821</v>
      </c>
    </row>
    <row r="420" spans="1:13" ht="15.6" x14ac:dyDescent="0.3">
      <c r="A420" s="74"/>
      <c r="B420" s="70">
        <v>55</v>
      </c>
      <c r="C420" s="40"/>
      <c r="D420" s="70" t="s">
        <v>6</v>
      </c>
      <c r="E420" s="71">
        <f>SUM(E421:E423)</f>
        <v>4903</v>
      </c>
      <c r="F420" s="134">
        <f>SUM(F421:F423)</f>
        <v>5669</v>
      </c>
      <c r="G420" s="71">
        <f>SUM(G421:G425)</f>
        <v>8678</v>
      </c>
      <c r="H420" s="134">
        <v>7667</v>
      </c>
      <c r="I420" s="71">
        <f>SUM(I421:I425)</f>
        <v>6354</v>
      </c>
      <c r="J420" s="71">
        <v>4336</v>
      </c>
      <c r="K420" s="71">
        <f>SUM(K421:K425)</f>
        <v>23143</v>
      </c>
      <c r="L420" s="243">
        <f t="shared" ref="L420:M420" si="193">SUM(L421:L425)</f>
        <v>0</v>
      </c>
      <c r="M420" s="243">
        <f t="shared" si="193"/>
        <v>33072</v>
      </c>
    </row>
    <row r="421" spans="1:13" ht="15.6" outlineLevel="1" x14ac:dyDescent="0.3">
      <c r="A421" s="74"/>
      <c r="B421" s="70"/>
      <c r="C421" s="40">
        <v>5500</v>
      </c>
      <c r="D421" s="40" t="s">
        <v>103</v>
      </c>
      <c r="E421" s="21">
        <v>1092</v>
      </c>
      <c r="F421" s="128">
        <v>1066</v>
      </c>
      <c r="G421" s="100">
        <v>1150</v>
      </c>
      <c r="H421" s="128"/>
      <c r="I421" s="100">
        <v>1200</v>
      </c>
      <c r="J421" s="100">
        <v>1212</v>
      </c>
      <c r="K421" s="249">
        <v>1400</v>
      </c>
      <c r="L421" s="100"/>
      <c r="M421" s="100">
        <v>1500</v>
      </c>
    </row>
    <row r="422" spans="1:13" ht="15.6" outlineLevel="1" x14ac:dyDescent="0.3">
      <c r="A422" s="74"/>
      <c r="B422" s="70"/>
      <c r="C422" s="40">
        <v>5513</v>
      </c>
      <c r="D422" s="40" t="s">
        <v>111</v>
      </c>
      <c r="E422" s="21">
        <v>3111</v>
      </c>
      <c r="F422" s="128">
        <v>4117</v>
      </c>
      <c r="G422" s="100">
        <v>6728</v>
      </c>
      <c r="H422" s="128"/>
      <c r="I422" s="100">
        <v>4554</v>
      </c>
      <c r="J422" s="100">
        <v>2921</v>
      </c>
      <c r="K422" s="249">
        <v>3643</v>
      </c>
      <c r="L422" s="100"/>
      <c r="M422" s="100">
        <v>4272</v>
      </c>
    </row>
    <row r="423" spans="1:13" ht="15.6" outlineLevel="1" x14ac:dyDescent="0.3">
      <c r="A423" s="74"/>
      <c r="B423" s="70"/>
      <c r="C423" s="40">
        <v>5521</v>
      </c>
      <c r="D423" s="40" t="s">
        <v>224</v>
      </c>
      <c r="E423" s="21">
        <v>700</v>
      </c>
      <c r="F423" s="128">
        <v>486</v>
      </c>
      <c r="G423" s="99">
        <v>700</v>
      </c>
      <c r="H423" s="128"/>
      <c r="I423" s="100">
        <v>500</v>
      </c>
      <c r="J423" s="100">
        <v>0</v>
      </c>
      <c r="K423" s="249">
        <v>0</v>
      </c>
      <c r="L423" s="100"/>
      <c r="M423" s="100">
        <v>0</v>
      </c>
    </row>
    <row r="424" spans="1:13" ht="15.6" outlineLevel="1" x14ac:dyDescent="0.3">
      <c r="A424" s="74"/>
      <c r="B424" s="70"/>
      <c r="C424" s="40">
        <v>5522</v>
      </c>
      <c r="D424" s="40" t="s">
        <v>276</v>
      </c>
      <c r="E424" s="21">
        <v>0</v>
      </c>
      <c r="F424" s="128">
        <v>0</v>
      </c>
      <c r="G424" s="99">
        <v>100</v>
      </c>
      <c r="H424" s="128"/>
      <c r="I424" s="100">
        <v>100</v>
      </c>
      <c r="J424" s="100">
        <v>107</v>
      </c>
      <c r="K424" s="249">
        <v>100</v>
      </c>
      <c r="L424" s="100"/>
      <c r="M424" s="100">
        <v>100</v>
      </c>
    </row>
    <row r="425" spans="1:13" ht="15.6" outlineLevel="1" x14ac:dyDescent="0.3">
      <c r="A425" s="74"/>
      <c r="B425" s="70"/>
      <c r="C425" s="40">
        <v>5526</v>
      </c>
      <c r="D425" s="40" t="s">
        <v>412</v>
      </c>
      <c r="E425" s="21">
        <v>0</v>
      </c>
      <c r="F425" s="128">
        <v>0</v>
      </c>
      <c r="G425" s="99"/>
      <c r="H425" s="128"/>
      <c r="I425" s="100"/>
      <c r="J425" s="100"/>
      <c r="K425" s="249">
        <v>18000</v>
      </c>
      <c r="L425" s="100"/>
      <c r="M425" s="100">
        <v>27200</v>
      </c>
    </row>
    <row r="426" spans="1:13" ht="15.6" x14ac:dyDescent="0.3">
      <c r="A426" s="56" t="s">
        <v>63</v>
      </c>
      <c r="B426" s="46"/>
      <c r="C426" s="45"/>
      <c r="D426" s="46" t="s">
        <v>225</v>
      </c>
      <c r="E426" s="65">
        <f t="shared" ref="E426:I427" si="194">SUM(E427)</f>
        <v>4188</v>
      </c>
      <c r="F426" s="65">
        <f t="shared" si="194"/>
        <v>4188</v>
      </c>
      <c r="G426" s="65">
        <f t="shared" si="194"/>
        <v>4188</v>
      </c>
      <c r="H426" s="65">
        <f>H427</f>
        <v>4188</v>
      </c>
      <c r="I426" s="65">
        <f t="shared" si="194"/>
        <v>5040</v>
      </c>
      <c r="J426" s="65">
        <f>SUM(J427)</f>
        <v>4218</v>
      </c>
      <c r="K426" s="240">
        <f t="shared" ref="K426:M426" si="195">SUM(K427)</f>
        <v>5040</v>
      </c>
      <c r="L426" s="240">
        <f t="shared" si="195"/>
        <v>0</v>
      </c>
      <c r="M426" s="240">
        <f t="shared" si="195"/>
        <v>3360</v>
      </c>
    </row>
    <row r="427" spans="1:13" ht="15.6" x14ac:dyDescent="0.3">
      <c r="A427" s="74"/>
      <c r="B427" s="70">
        <v>55</v>
      </c>
      <c r="C427" s="40"/>
      <c r="D427" s="70" t="s">
        <v>6</v>
      </c>
      <c r="E427" s="71">
        <f t="shared" si="194"/>
        <v>4188</v>
      </c>
      <c r="F427" s="134">
        <f t="shared" si="194"/>
        <v>4188</v>
      </c>
      <c r="G427" s="71">
        <f t="shared" si="194"/>
        <v>4188</v>
      </c>
      <c r="H427" s="134">
        <v>4188</v>
      </c>
      <c r="I427" s="71">
        <v>5040</v>
      </c>
      <c r="J427" s="71">
        <v>4218</v>
      </c>
      <c r="K427" s="71">
        <f>SUM(K428)</f>
        <v>5040</v>
      </c>
      <c r="L427" s="243">
        <f t="shared" ref="L427:M427" si="196">SUM(L428)</f>
        <v>0</v>
      </c>
      <c r="M427" s="243">
        <f t="shared" si="196"/>
        <v>3360</v>
      </c>
    </row>
    <row r="428" spans="1:13" ht="15.6" outlineLevel="1" x14ac:dyDescent="0.3">
      <c r="A428" s="74"/>
      <c r="B428" s="70"/>
      <c r="C428" s="40">
        <v>5526</v>
      </c>
      <c r="D428" s="40" t="s">
        <v>396</v>
      </c>
      <c r="E428" s="63">
        <v>4188</v>
      </c>
      <c r="F428" s="128">
        <v>4188</v>
      </c>
      <c r="G428" s="100">
        <v>4188</v>
      </c>
      <c r="H428" s="128"/>
      <c r="I428" s="100">
        <v>5040</v>
      </c>
      <c r="J428" s="100">
        <v>4218</v>
      </c>
      <c r="K428" s="100">
        <v>5040</v>
      </c>
      <c r="L428" s="100"/>
      <c r="M428" s="100">
        <v>3360</v>
      </c>
    </row>
    <row r="429" spans="1:13" ht="15.6" x14ac:dyDescent="0.3">
      <c r="A429" s="56" t="s">
        <v>64</v>
      </c>
      <c r="B429" s="46"/>
      <c r="C429" s="45"/>
      <c r="D429" s="46" t="s">
        <v>226</v>
      </c>
      <c r="E429" s="65">
        <f t="shared" ref="E429:M429" si="197">SUM(E430+E437)</f>
        <v>28016</v>
      </c>
      <c r="F429" s="65">
        <f t="shared" si="197"/>
        <v>24708</v>
      </c>
      <c r="G429" s="65">
        <f>SUM(G430+G437)</f>
        <v>26514</v>
      </c>
      <c r="H429" s="65">
        <f>H430+H437</f>
        <v>24802.04</v>
      </c>
      <c r="I429" s="65">
        <f t="shared" si="197"/>
        <v>29475</v>
      </c>
      <c r="J429" s="65">
        <f t="shared" si="197"/>
        <v>22933</v>
      </c>
      <c r="K429" s="240">
        <f t="shared" si="197"/>
        <v>28735</v>
      </c>
      <c r="L429" s="240">
        <f t="shared" si="197"/>
        <v>0</v>
      </c>
      <c r="M429" s="240">
        <f t="shared" si="197"/>
        <v>27810</v>
      </c>
    </row>
    <row r="430" spans="1:13" ht="15.6" x14ac:dyDescent="0.3">
      <c r="A430" s="74"/>
      <c r="B430" s="70">
        <v>41</v>
      </c>
      <c r="C430" s="40"/>
      <c r="D430" s="70" t="s">
        <v>208</v>
      </c>
      <c r="E430" s="71">
        <f t="shared" ref="E430:I430" si="198">SUM(E431:E436)</f>
        <v>24710</v>
      </c>
      <c r="F430" s="134">
        <f t="shared" si="198"/>
        <v>21042</v>
      </c>
      <c r="G430" s="71">
        <f>SUM(G431:G436)</f>
        <v>24186</v>
      </c>
      <c r="H430" s="134">
        <v>21552.240000000002</v>
      </c>
      <c r="I430" s="71">
        <f t="shared" si="198"/>
        <v>26475</v>
      </c>
      <c r="J430" s="71">
        <v>20821</v>
      </c>
      <c r="K430" s="71">
        <f>SUM(K431:K436)</f>
        <v>25735</v>
      </c>
      <c r="L430" s="243">
        <f t="shared" ref="L430:M430" si="199">SUM(L431:L436)</f>
        <v>0</v>
      </c>
      <c r="M430" s="243">
        <f t="shared" si="199"/>
        <v>24810</v>
      </c>
    </row>
    <row r="431" spans="1:13" ht="15.6" outlineLevel="1" x14ac:dyDescent="0.3">
      <c r="A431" s="74"/>
      <c r="B431" s="70"/>
      <c r="C431" s="40">
        <v>4130</v>
      </c>
      <c r="D431" s="40" t="s">
        <v>227</v>
      </c>
      <c r="E431" s="21">
        <v>3840</v>
      </c>
      <c r="F431" s="128">
        <v>2944</v>
      </c>
      <c r="G431" s="100">
        <v>3445</v>
      </c>
      <c r="H431" s="128"/>
      <c r="I431" s="100">
        <v>3840</v>
      </c>
      <c r="J431" s="100">
        <v>1920</v>
      </c>
      <c r="K431" s="249">
        <v>4500</v>
      </c>
      <c r="L431" s="100"/>
      <c r="M431" s="100">
        <v>5000</v>
      </c>
    </row>
    <row r="432" spans="1:13" ht="15.6" outlineLevel="1" x14ac:dyDescent="0.3">
      <c r="A432" s="74"/>
      <c r="B432" s="70"/>
      <c r="C432" s="40">
        <v>4130</v>
      </c>
      <c r="D432" s="40" t="s">
        <v>297</v>
      </c>
      <c r="E432" s="21"/>
      <c r="F432" s="128"/>
      <c r="G432" s="100"/>
      <c r="H432" s="128"/>
      <c r="I432" s="100">
        <v>1525</v>
      </c>
      <c r="J432" s="100">
        <v>0</v>
      </c>
      <c r="K432" s="249">
        <v>1525</v>
      </c>
      <c r="L432" s="100"/>
      <c r="M432" s="100">
        <v>1390</v>
      </c>
    </row>
    <row r="433" spans="1:15" ht="15.6" outlineLevel="1" x14ac:dyDescent="0.3">
      <c r="A433" s="74"/>
      <c r="B433" s="70"/>
      <c r="C433" s="40">
        <v>4134</v>
      </c>
      <c r="D433" s="40" t="s">
        <v>228</v>
      </c>
      <c r="E433" s="21">
        <v>11750</v>
      </c>
      <c r="F433" s="128">
        <v>10990</v>
      </c>
      <c r="G433" s="100">
        <v>11000</v>
      </c>
      <c r="H433" s="128"/>
      <c r="I433" s="100">
        <v>10850</v>
      </c>
      <c r="J433" s="100">
        <v>9450</v>
      </c>
      <c r="K433" s="249">
        <v>9450</v>
      </c>
      <c r="L433" s="100"/>
      <c r="M433" s="100">
        <v>7000</v>
      </c>
      <c r="O433" s="224"/>
    </row>
    <row r="434" spans="1:15" ht="15.6" outlineLevel="1" x14ac:dyDescent="0.3">
      <c r="A434" s="74"/>
      <c r="B434" s="70"/>
      <c r="C434" s="40">
        <v>4138</v>
      </c>
      <c r="D434" s="40" t="s">
        <v>277</v>
      </c>
      <c r="E434" s="21">
        <v>4000</v>
      </c>
      <c r="F434" s="128">
        <v>3642</v>
      </c>
      <c r="G434" s="100">
        <v>4800</v>
      </c>
      <c r="H434" s="128"/>
      <c r="I434" s="100">
        <v>4500</v>
      </c>
      <c r="J434" s="100">
        <v>3771</v>
      </c>
      <c r="K434" s="249">
        <v>4500</v>
      </c>
      <c r="L434" s="100"/>
      <c r="M434" s="100">
        <v>4500</v>
      </c>
      <c r="O434" s="177"/>
    </row>
    <row r="435" spans="1:15" ht="15.6" outlineLevel="1" x14ac:dyDescent="0.3">
      <c r="A435" s="74"/>
      <c r="B435" s="70"/>
      <c r="C435" s="40">
        <v>4138</v>
      </c>
      <c r="D435" s="40" t="s">
        <v>229</v>
      </c>
      <c r="E435" s="21">
        <v>4480</v>
      </c>
      <c r="F435" s="128">
        <v>2816</v>
      </c>
      <c r="G435" s="100">
        <v>4096</v>
      </c>
      <c r="H435" s="128"/>
      <c r="I435" s="100">
        <v>4800</v>
      </c>
      <c r="J435" s="100">
        <v>4960</v>
      </c>
      <c r="K435" s="249">
        <v>4800</v>
      </c>
      <c r="L435" s="100"/>
      <c r="M435" s="100">
        <v>5600</v>
      </c>
      <c r="O435" s="211"/>
    </row>
    <row r="436" spans="1:15" ht="15.6" outlineLevel="1" x14ac:dyDescent="0.3">
      <c r="A436" s="74"/>
      <c r="B436" s="70"/>
      <c r="C436" s="40">
        <v>4138</v>
      </c>
      <c r="D436" s="40" t="s">
        <v>230</v>
      </c>
      <c r="E436" s="21">
        <v>640</v>
      </c>
      <c r="F436" s="128">
        <v>650</v>
      </c>
      <c r="G436" s="112">
        <v>845</v>
      </c>
      <c r="H436" s="128"/>
      <c r="I436" s="100">
        <v>960</v>
      </c>
      <c r="J436" s="100">
        <v>720</v>
      </c>
      <c r="K436" s="249">
        <v>960</v>
      </c>
      <c r="L436" s="100"/>
      <c r="M436" s="100">
        <v>1320</v>
      </c>
      <c r="O436" s="177"/>
    </row>
    <row r="437" spans="1:15" ht="15.6" x14ac:dyDescent="0.3">
      <c r="A437" s="74"/>
      <c r="B437" s="70">
        <v>55</v>
      </c>
      <c r="C437" s="40"/>
      <c r="D437" s="70" t="s">
        <v>6</v>
      </c>
      <c r="E437" s="71">
        <f t="shared" ref="E437:I437" si="200">SUM(E438)</f>
        <v>3306</v>
      </c>
      <c r="F437" s="134">
        <f t="shared" si="200"/>
        <v>3666</v>
      </c>
      <c r="G437" s="113">
        <f t="shared" si="200"/>
        <v>2328</v>
      </c>
      <c r="H437" s="134">
        <v>3249.8</v>
      </c>
      <c r="I437" s="113">
        <f t="shared" si="200"/>
        <v>3000</v>
      </c>
      <c r="J437" s="113">
        <v>2112</v>
      </c>
      <c r="K437" s="113">
        <f>SUM(K438)</f>
        <v>3000</v>
      </c>
      <c r="L437" s="254">
        <f t="shared" ref="L437:M437" si="201">SUM(L438)</f>
        <v>0</v>
      </c>
      <c r="M437" s="254">
        <f t="shared" si="201"/>
        <v>3000</v>
      </c>
    </row>
    <row r="438" spans="1:15" ht="15.6" outlineLevel="1" x14ac:dyDescent="0.3">
      <c r="A438" s="74"/>
      <c r="B438" s="70"/>
      <c r="C438" s="40">
        <v>5526</v>
      </c>
      <c r="D438" s="40" t="s">
        <v>286</v>
      </c>
      <c r="E438" s="21">
        <v>3306</v>
      </c>
      <c r="F438" s="128">
        <v>3666</v>
      </c>
      <c r="G438" s="114">
        <v>2328</v>
      </c>
      <c r="H438" s="128"/>
      <c r="I438" s="100">
        <v>3000</v>
      </c>
      <c r="J438" s="100">
        <v>2112</v>
      </c>
      <c r="K438" s="100">
        <v>3000</v>
      </c>
      <c r="L438" s="100"/>
      <c r="M438" s="100">
        <v>3000</v>
      </c>
    </row>
    <row r="439" spans="1:15" ht="15.6" x14ac:dyDescent="0.3">
      <c r="A439" s="108" t="s">
        <v>65</v>
      </c>
      <c r="B439" s="46"/>
      <c r="C439" s="46"/>
      <c r="D439" s="109" t="s">
        <v>257</v>
      </c>
      <c r="E439" s="65"/>
      <c r="F439" s="65"/>
      <c r="G439" s="115">
        <f>SUM(G440)</f>
        <v>1096</v>
      </c>
      <c r="H439" s="65">
        <f>H440</f>
        <v>996</v>
      </c>
      <c r="I439" s="115">
        <f>SUM(I440)</f>
        <v>1096</v>
      </c>
      <c r="J439" s="115">
        <v>621</v>
      </c>
      <c r="K439" s="255">
        <f>SUM(K440)</f>
        <v>1096</v>
      </c>
      <c r="L439" s="255">
        <f t="shared" ref="L439:M439" si="202">SUM(L440)</f>
        <v>0</v>
      </c>
      <c r="M439" s="255">
        <f t="shared" si="202"/>
        <v>1096</v>
      </c>
    </row>
    <row r="440" spans="1:15" ht="15.6" x14ac:dyDescent="0.3">
      <c r="A440" s="74"/>
      <c r="B440" s="70">
        <v>55</v>
      </c>
      <c r="C440" s="40"/>
      <c r="D440" s="70" t="s">
        <v>6</v>
      </c>
      <c r="E440" s="71"/>
      <c r="F440" s="71"/>
      <c r="G440" s="116">
        <f>SUM(G441:G442)</f>
        <v>1096</v>
      </c>
      <c r="H440" s="71">
        <v>996</v>
      </c>
      <c r="I440" s="116">
        <f>SUM(I441:I442)</f>
        <v>1096</v>
      </c>
      <c r="J440" s="116">
        <f t="shared" ref="J440" si="203">SUM(J441:J442)</f>
        <v>621</v>
      </c>
      <c r="K440" s="116">
        <f>SUM(K441:K442)</f>
        <v>1096</v>
      </c>
      <c r="L440" s="256">
        <f t="shared" ref="L440:M440" si="204">SUM(L441:L442)</f>
        <v>0</v>
      </c>
      <c r="M440" s="256">
        <f t="shared" si="204"/>
        <v>1096</v>
      </c>
    </row>
    <row r="441" spans="1:15" ht="15.6" outlineLevel="1" x14ac:dyDescent="0.3">
      <c r="A441" s="74"/>
      <c r="B441" s="70"/>
      <c r="C441" s="40">
        <v>5511</v>
      </c>
      <c r="D441" s="40" t="s">
        <v>259</v>
      </c>
      <c r="E441" s="21"/>
      <c r="F441" s="21"/>
      <c r="G441" s="114">
        <v>100</v>
      </c>
      <c r="H441" s="21"/>
      <c r="I441" s="100">
        <v>100</v>
      </c>
      <c r="J441" s="100">
        <v>0</v>
      </c>
      <c r="K441" s="100">
        <v>100</v>
      </c>
      <c r="L441" s="100"/>
      <c r="M441" s="100">
        <v>100</v>
      </c>
    </row>
    <row r="442" spans="1:15" ht="15.6" outlineLevel="1" x14ac:dyDescent="0.3">
      <c r="A442" s="74"/>
      <c r="B442" s="70"/>
      <c r="C442" s="40">
        <v>5526</v>
      </c>
      <c r="D442" s="40" t="s">
        <v>275</v>
      </c>
      <c r="E442" s="21"/>
      <c r="F442" s="21"/>
      <c r="G442" s="114">
        <v>996</v>
      </c>
      <c r="H442" s="21"/>
      <c r="I442" s="100">
        <v>996</v>
      </c>
      <c r="J442" s="100">
        <v>621</v>
      </c>
      <c r="K442" s="100">
        <v>996</v>
      </c>
      <c r="L442" s="100"/>
      <c r="M442" s="100">
        <v>996</v>
      </c>
    </row>
    <row r="443" spans="1:15" ht="15.6" x14ac:dyDescent="0.3">
      <c r="A443" s="56" t="s">
        <v>66</v>
      </c>
      <c r="B443" s="46"/>
      <c r="C443" s="45"/>
      <c r="D443" s="68" t="s">
        <v>231</v>
      </c>
      <c r="E443" s="65">
        <f t="shared" ref="E443:M443" si="205">SUM(E444+E446)</f>
        <v>19417</v>
      </c>
      <c r="F443" s="65">
        <f t="shared" si="205"/>
        <v>19417</v>
      </c>
      <c r="G443" s="65">
        <f>SUM(G444+G446)</f>
        <v>15779</v>
      </c>
      <c r="H443" s="65">
        <f>H444+H446</f>
        <v>14510.41</v>
      </c>
      <c r="I443" s="65">
        <f t="shared" si="205"/>
        <v>14177</v>
      </c>
      <c r="J443" s="65">
        <f t="shared" si="205"/>
        <v>13383</v>
      </c>
      <c r="K443" s="240">
        <f t="shared" si="205"/>
        <v>6635</v>
      </c>
      <c r="L443" s="240">
        <f t="shared" si="205"/>
        <v>0</v>
      </c>
      <c r="M443" s="240">
        <f t="shared" si="205"/>
        <v>6954</v>
      </c>
    </row>
    <row r="444" spans="1:15" ht="15.6" x14ac:dyDescent="0.3">
      <c r="A444" s="74"/>
      <c r="B444" s="70">
        <v>41</v>
      </c>
      <c r="C444" s="40"/>
      <c r="D444" s="70" t="s">
        <v>208</v>
      </c>
      <c r="E444" s="71">
        <f t="shared" ref="E444:J444" si="206">SUM(E445)</f>
        <v>18156</v>
      </c>
      <c r="F444" s="134">
        <f t="shared" si="206"/>
        <v>18156</v>
      </c>
      <c r="G444" s="71">
        <f t="shared" si="206"/>
        <v>12923</v>
      </c>
      <c r="H444" s="134">
        <v>13043.67</v>
      </c>
      <c r="I444" s="71">
        <f t="shared" si="206"/>
        <v>11656</v>
      </c>
      <c r="J444" s="71">
        <f t="shared" si="206"/>
        <v>12254</v>
      </c>
      <c r="K444" s="71">
        <f>SUM(K445)</f>
        <v>5839</v>
      </c>
      <c r="L444" s="243">
        <f t="shared" ref="L444:M444" si="207">SUM(L445)</f>
        <v>0</v>
      </c>
      <c r="M444" s="243">
        <f t="shared" si="207"/>
        <v>6158</v>
      </c>
    </row>
    <row r="445" spans="1:15" ht="15.6" outlineLevel="1" x14ac:dyDescent="0.3">
      <c r="A445" s="74"/>
      <c r="B445" s="70"/>
      <c r="C445" s="40">
        <v>4131</v>
      </c>
      <c r="D445" s="40" t="s">
        <v>232</v>
      </c>
      <c r="E445" s="63">
        <v>18156</v>
      </c>
      <c r="F445" s="128">
        <v>18156</v>
      </c>
      <c r="G445" s="114">
        <v>12923</v>
      </c>
      <c r="H445" s="128"/>
      <c r="I445" s="100">
        <v>11656</v>
      </c>
      <c r="J445" s="100">
        <v>12254</v>
      </c>
      <c r="K445" s="100">
        <v>5839</v>
      </c>
      <c r="L445" s="100"/>
      <c r="M445" s="100">
        <v>6158</v>
      </c>
    </row>
    <row r="446" spans="1:15" ht="15.6" x14ac:dyDescent="0.3">
      <c r="A446" s="74"/>
      <c r="B446" s="70">
        <v>55</v>
      </c>
      <c r="C446" s="40"/>
      <c r="D446" s="70" t="s">
        <v>6</v>
      </c>
      <c r="E446" s="71">
        <f t="shared" ref="E446:J446" si="208">SUM(E447)</f>
        <v>1261</v>
      </c>
      <c r="F446" s="134">
        <f t="shared" si="208"/>
        <v>1261</v>
      </c>
      <c r="G446" s="113">
        <f t="shared" si="208"/>
        <v>2856</v>
      </c>
      <c r="H446" s="134">
        <v>1466.74</v>
      </c>
      <c r="I446" s="113">
        <f t="shared" si="208"/>
        <v>2521</v>
      </c>
      <c r="J446" s="113">
        <f t="shared" si="208"/>
        <v>1129</v>
      </c>
      <c r="K446" s="113">
        <f>SUM(K447)</f>
        <v>796</v>
      </c>
      <c r="L446" s="254">
        <f t="shared" ref="L446:M446" si="209">SUM(L447)</f>
        <v>0</v>
      </c>
      <c r="M446" s="254">
        <f t="shared" si="209"/>
        <v>796</v>
      </c>
    </row>
    <row r="447" spans="1:15" ht="15.6" outlineLevel="1" x14ac:dyDescent="0.3">
      <c r="A447" s="74"/>
      <c r="B447" s="70"/>
      <c r="C447" s="40">
        <v>5500</v>
      </c>
      <c r="D447" s="40" t="s">
        <v>233</v>
      </c>
      <c r="E447" s="63">
        <v>1261</v>
      </c>
      <c r="F447" s="128">
        <v>1261</v>
      </c>
      <c r="G447" s="132">
        <v>2856</v>
      </c>
      <c r="H447" s="128"/>
      <c r="I447" s="100">
        <v>2521</v>
      </c>
      <c r="J447" s="100">
        <v>1129</v>
      </c>
      <c r="K447" s="100">
        <v>796</v>
      </c>
      <c r="L447" s="100"/>
      <c r="M447" s="100">
        <v>796</v>
      </c>
    </row>
    <row r="448" spans="1:15" ht="15.6" x14ac:dyDescent="0.3">
      <c r="A448" s="108" t="s">
        <v>67</v>
      </c>
      <c r="B448" s="46"/>
      <c r="C448" s="46"/>
      <c r="D448" s="46" t="s">
        <v>260</v>
      </c>
      <c r="E448" s="65"/>
      <c r="F448" s="65"/>
      <c r="G448" s="111">
        <f t="shared" ref="G448:M449" si="210">SUM(G449)</f>
        <v>100</v>
      </c>
      <c r="H448" s="65">
        <f>H449</f>
        <v>59.24</v>
      </c>
      <c r="I448" s="111">
        <f t="shared" si="210"/>
        <v>100</v>
      </c>
      <c r="J448" s="110">
        <f t="shared" si="210"/>
        <v>64</v>
      </c>
      <c r="K448" s="253">
        <f t="shared" si="210"/>
        <v>100</v>
      </c>
      <c r="L448" s="253">
        <f t="shared" si="210"/>
        <v>0</v>
      </c>
      <c r="M448" s="253">
        <f t="shared" si="210"/>
        <v>100</v>
      </c>
    </row>
    <row r="449" spans="1:15" ht="15.6" x14ac:dyDescent="0.3">
      <c r="A449" s="74"/>
      <c r="B449" s="70">
        <v>55</v>
      </c>
      <c r="C449" s="40"/>
      <c r="D449" s="70" t="s">
        <v>6</v>
      </c>
      <c r="E449" s="67"/>
      <c r="F449" s="67"/>
      <c r="G449" s="105">
        <f t="shared" si="210"/>
        <v>100</v>
      </c>
      <c r="H449" s="67">
        <v>59.24</v>
      </c>
      <c r="I449" s="105">
        <f t="shared" si="210"/>
        <v>100</v>
      </c>
      <c r="J449" s="105">
        <f t="shared" si="210"/>
        <v>64</v>
      </c>
      <c r="K449" s="251">
        <f t="shared" si="210"/>
        <v>100</v>
      </c>
      <c r="L449" s="251">
        <f t="shared" si="210"/>
        <v>0</v>
      </c>
      <c r="M449" s="251">
        <f t="shared" si="210"/>
        <v>100</v>
      </c>
    </row>
    <row r="450" spans="1:15" ht="15.6" outlineLevel="1" x14ac:dyDescent="0.3">
      <c r="A450" s="74"/>
      <c r="B450" s="70"/>
      <c r="C450" s="40">
        <v>5526</v>
      </c>
      <c r="D450" s="40" t="s">
        <v>261</v>
      </c>
      <c r="E450" s="63"/>
      <c r="F450" s="63"/>
      <c r="G450" s="99">
        <v>100</v>
      </c>
      <c r="H450" s="63"/>
      <c r="I450" s="100">
        <v>100</v>
      </c>
      <c r="J450" s="100">
        <v>64</v>
      </c>
      <c r="K450" s="100">
        <v>100</v>
      </c>
      <c r="L450" s="100"/>
      <c r="M450" s="100">
        <v>100</v>
      </c>
    </row>
    <row r="451" spans="1:15" ht="15.6" x14ac:dyDescent="0.3">
      <c r="A451" s="74"/>
      <c r="B451" s="70"/>
      <c r="C451" s="78" t="s">
        <v>37</v>
      </c>
      <c r="D451" s="78"/>
      <c r="E451" s="79">
        <f t="shared" ref="E451:M451" si="211">E5-E42</f>
        <v>127286</v>
      </c>
      <c r="F451" s="79">
        <f t="shared" si="211"/>
        <v>156104.17999999993</v>
      </c>
      <c r="G451" s="79">
        <f t="shared" si="211"/>
        <v>31469</v>
      </c>
      <c r="H451" s="79">
        <f t="shared" si="211"/>
        <v>248057.8600000001</v>
      </c>
      <c r="I451" s="79">
        <f t="shared" si="211"/>
        <v>90571</v>
      </c>
      <c r="J451" s="79">
        <f t="shared" si="211"/>
        <v>155257</v>
      </c>
      <c r="K451" s="247">
        <f t="shared" si="211"/>
        <v>145868</v>
      </c>
      <c r="L451" s="247">
        <f t="shared" si="211"/>
        <v>0</v>
      </c>
      <c r="M451" s="247">
        <f t="shared" si="211"/>
        <v>162409</v>
      </c>
    </row>
    <row r="452" spans="1:15" ht="15.6" x14ac:dyDescent="0.3">
      <c r="A452" s="80"/>
      <c r="B452" s="81"/>
      <c r="C452" s="82" t="s">
        <v>38</v>
      </c>
      <c r="D452" s="83"/>
      <c r="E452" s="102">
        <f>E453+E454+E476+E487+E491+E492</f>
        <v>-128593</v>
      </c>
      <c r="F452" s="102">
        <f>F453+F454+F476+F487+F491+F492</f>
        <v>-220328</v>
      </c>
      <c r="G452" s="102">
        <f>G453+G454+G474+G487+G491+G492</f>
        <v>-418266</v>
      </c>
      <c r="H452" s="102">
        <f>H453+H454+H474+H491+H492</f>
        <v>-397965.15999999986</v>
      </c>
      <c r="I452" s="102">
        <f>I453+I454+I474+I487+I491+I492</f>
        <v>-145680.45999999996</v>
      </c>
      <c r="J452" s="102">
        <f>J453+J454+J474+J487+J491+J492</f>
        <v>-133108</v>
      </c>
      <c r="K452" s="250">
        <f>K453+K454+K474+K487+K491+K492</f>
        <v>-308149</v>
      </c>
      <c r="L452" s="250">
        <f>L453+L454+L474+L487+L491+L492</f>
        <v>0</v>
      </c>
      <c r="M452" s="250">
        <f>M453+M454+M474+M487+M491+M492</f>
        <v>-322081</v>
      </c>
    </row>
    <row r="453" spans="1:15" ht="15.6" x14ac:dyDescent="0.3">
      <c r="A453" s="74"/>
      <c r="B453" s="40"/>
      <c r="C453" s="40">
        <v>381</v>
      </c>
      <c r="D453" s="73" t="s">
        <v>234</v>
      </c>
      <c r="E453" s="21">
        <v>22000</v>
      </c>
      <c r="F453" s="128">
        <v>6600</v>
      </c>
      <c r="G453" s="100">
        <v>20000</v>
      </c>
      <c r="H453" s="128">
        <v>3297</v>
      </c>
      <c r="I453" s="100">
        <v>60000</v>
      </c>
      <c r="J453" s="100">
        <v>31586</v>
      </c>
      <c r="K453" s="249">
        <v>40000</v>
      </c>
      <c r="L453" s="100"/>
      <c r="M453" s="100">
        <v>20000</v>
      </c>
    </row>
    <row r="454" spans="1:15" ht="15.6" x14ac:dyDescent="0.3">
      <c r="A454" s="74"/>
      <c r="B454" s="40"/>
      <c r="C454" s="40">
        <v>155</v>
      </c>
      <c r="D454" s="73" t="s">
        <v>235</v>
      </c>
      <c r="E454" s="21">
        <f t="shared" ref="E454:M454" si="212">SUM(E456:E473)</f>
        <v>-1308212</v>
      </c>
      <c r="F454" s="21">
        <f t="shared" si="212"/>
        <v>-218802</v>
      </c>
      <c r="G454" s="151">
        <f t="shared" si="212"/>
        <v>-2670006</v>
      </c>
      <c r="H454" s="128">
        <f t="shared" si="212"/>
        <v>-2142833.09</v>
      </c>
      <c r="I454" s="151">
        <f t="shared" si="212"/>
        <v>-863155.87</v>
      </c>
      <c r="J454" s="151">
        <f t="shared" si="212"/>
        <v>-664838</v>
      </c>
      <c r="K454" s="262">
        <f t="shared" si="212"/>
        <v>-839744</v>
      </c>
      <c r="L454" s="262">
        <f t="shared" si="212"/>
        <v>0</v>
      </c>
      <c r="M454" s="262">
        <f t="shared" si="212"/>
        <v>-437000</v>
      </c>
    </row>
    <row r="455" spans="1:15" ht="15.6" outlineLevel="1" x14ac:dyDescent="0.3">
      <c r="A455" s="74"/>
      <c r="B455" s="40"/>
      <c r="C455" s="40"/>
      <c r="D455" s="85" t="s">
        <v>236</v>
      </c>
      <c r="E455" s="28">
        <v>-156064</v>
      </c>
      <c r="F455" s="127"/>
      <c r="G455" s="100">
        <v>-224082</v>
      </c>
      <c r="H455" s="127"/>
      <c r="I455" s="100">
        <v>-139225</v>
      </c>
      <c r="J455" s="100"/>
      <c r="K455" s="223">
        <v>-31178</v>
      </c>
      <c r="L455" s="100"/>
      <c r="M455" s="223"/>
    </row>
    <row r="456" spans="1:15" ht="15.6" outlineLevel="1" x14ac:dyDescent="0.3">
      <c r="A456" s="74" t="s">
        <v>7</v>
      </c>
      <c r="B456" s="40">
        <v>15</v>
      </c>
      <c r="C456" s="40"/>
      <c r="D456" s="85" t="s">
        <v>237</v>
      </c>
      <c r="E456" s="133">
        <v>-12500</v>
      </c>
      <c r="F456" s="127">
        <v>-11004</v>
      </c>
      <c r="G456" s="99">
        <v>0</v>
      </c>
      <c r="H456" s="127"/>
      <c r="I456" s="100">
        <v>0</v>
      </c>
      <c r="J456" s="100"/>
      <c r="K456" s="249">
        <v>0</v>
      </c>
      <c r="L456" s="100"/>
      <c r="M456" s="100"/>
    </row>
    <row r="457" spans="1:15" ht="15.6" outlineLevel="1" x14ac:dyDescent="0.3">
      <c r="A457" s="74" t="s">
        <v>44</v>
      </c>
      <c r="B457" s="40">
        <v>15</v>
      </c>
      <c r="C457" s="40"/>
      <c r="D457" s="85" t="s">
        <v>281</v>
      </c>
      <c r="E457" s="133"/>
      <c r="F457" s="127">
        <v>-3000</v>
      </c>
      <c r="G457" s="99">
        <v>0</v>
      </c>
      <c r="H457" s="127">
        <v>-4000</v>
      </c>
      <c r="I457" s="100">
        <v>0</v>
      </c>
      <c r="J457" s="100"/>
      <c r="K457" s="249">
        <v>0</v>
      </c>
      <c r="L457" s="100"/>
      <c r="M457" s="100"/>
    </row>
    <row r="458" spans="1:15" ht="15.6" outlineLevel="1" x14ac:dyDescent="0.3">
      <c r="A458" s="74" t="s">
        <v>10</v>
      </c>
      <c r="B458" s="40">
        <v>15</v>
      </c>
      <c r="C458" s="40"/>
      <c r="D458" s="85" t="s">
        <v>238</v>
      </c>
      <c r="E458" s="28">
        <v>-46230</v>
      </c>
      <c r="F458" s="127">
        <v>-62913</v>
      </c>
      <c r="G458" s="100">
        <v>-88206</v>
      </c>
      <c r="H458" s="127">
        <v>-51203.519999999997</v>
      </c>
      <c r="I458" s="100">
        <v>-83172</v>
      </c>
      <c r="J458" s="100">
        <v>-84185</v>
      </c>
      <c r="K458" s="249">
        <v>-235846</v>
      </c>
      <c r="L458" s="100"/>
      <c r="M458" s="100">
        <v>-100000</v>
      </c>
    </row>
    <row r="459" spans="1:15" ht="15.6" outlineLevel="1" x14ac:dyDescent="0.3">
      <c r="A459" s="74" t="s">
        <v>48</v>
      </c>
      <c r="B459" s="40">
        <v>15</v>
      </c>
      <c r="C459" s="40"/>
      <c r="D459" s="85" t="s">
        <v>239</v>
      </c>
      <c r="E459" s="28">
        <v>-4683</v>
      </c>
      <c r="F459" s="127"/>
      <c r="G459" s="100">
        <v>-4683</v>
      </c>
      <c r="H459" s="127">
        <v>-70123</v>
      </c>
      <c r="I459" s="100">
        <v>0</v>
      </c>
      <c r="J459" s="100"/>
      <c r="K459" s="249">
        <v>0</v>
      </c>
      <c r="L459" s="100"/>
      <c r="M459" s="100"/>
    </row>
    <row r="460" spans="1:15" ht="15.6" outlineLevel="1" x14ac:dyDescent="0.3">
      <c r="A460" s="74"/>
      <c r="B460" s="40">
        <v>15</v>
      </c>
      <c r="C460" s="40"/>
      <c r="D460" s="85" t="s">
        <v>413</v>
      </c>
      <c r="E460" s="28">
        <v>-2400</v>
      </c>
      <c r="F460" s="127">
        <v>0</v>
      </c>
      <c r="G460" s="99">
        <v>0</v>
      </c>
      <c r="H460" s="127">
        <v>0</v>
      </c>
      <c r="I460" s="100"/>
      <c r="J460" s="100"/>
      <c r="K460" s="249">
        <v>-6600</v>
      </c>
      <c r="L460" s="100"/>
      <c r="M460" s="100"/>
    </row>
    <row r="461" spans="1:15" ht="15.6" outlineLevel="1" x14ac:dyDescent="0.3">
      <c r="A461" s="74" t="s">
        <v>48</v>
      </c>
      <c r="B461" s="40">
        <v>15</v>
      </c>
      <c r="C461" s="40"/>
      <c r="D461" s="85" t="s">
        <v>274</v>
      </c>
      <c r="E461" s="28"/>
      <c r="F461" s="127">
        <v>-2454</v>
      </c>
      <c r="G461" s="100">
        <v>-71333</v>
      </c>
      <c r="H461" s="127"/>
      <c r="I461" s="100">
        <v>0</v>
      </c>
      <c r="J461" s="100"/>
      <c r="K461" s="249">
        <v>0</v>
      </c>
      <c r="L461" s="100"/>
      <c r="M461" s="100"/>
    </row>
    <row r="462" spans="1:15" ht="15.6" outlineLevel="1" x14ac:dyDescent="0.3">
      <c r="A462" s="74" t="s">
        <v>51</v>
      </c>
      <c r="B462" s="40">
        <v>15</v>
      </c>
      <c r="C462" s="40"/>
      <c r="D462" s="85" t="s">
        <v>439</v>
      </c>
      <c r="E462" s="28"/>
      <c r="F462" s="127"/>
      <c r="G462" s="100">
        <v>-192475</v>
      </c>
      <c r="H462" s="127">
        <v>-192323</v>
      </c>
      <c r="I462" s="100">
        <v>0</v>
      </c>
      <c r="J462" s="100"/>
      <c r="K462" s="249">
        <v>0</v>
      </c>
      <c r="L462" s="100"/>
      <c r="M462" s="100">
        <v>-15000</v>
      </c>
    </row>
    <row r="463" spans="1:15" ht="15.6" outlineLevel="1" x14ac:dyDescent="0.3">
      <c r="A463" s="74" t="s">
        <v>51</v>
      </c>
      <c r="B463" s="40">
        <v>15</v>
      </c>
      <c r="C463" s="40"/>
      <c r="D463" s="85" t="s">
        <v>240</v>
      </c>
      <c r="E463" s="28"/>
      <c r="F463" s="127"/>
      <c r="G463" s="99">
        <v>0</v>
      </c>
      <c r="H463" s="127"/>
      <c r="I463" s="100">
        <v>-15000</v>
      </c>
      <c r="J463" s="100">
        <v>0</v>
      </c>
      <c r="K463" s="249">
        <v>-3000</v>
      </c>
      <c r="L463" s="100"/>
      <c r="M463" s="100"/>
    </row>
    <row r="464" spans="1:15" ht="15.6" outlineLevel="1" x14ac:dyDescent="0.3">
      <c r="A464" s="74" t="s">
        <v>52</v>
      </c>
      <c r="B464" s="40">
        <v>15</v>
      </c>
      <c r="C464" s="40"/>
      <c r="D464" s="85" t="s">
        <v>285</v>
      </c>
      <c r="E464" s="28"/>
      <c r="F464" s="127"/>
      <c r="G464" s="100">
        <v>-336631</v>
      </c>
      <c r="H464" s="127">
        <v>-3547</v>
      </c>
      <c r="I464" s="100">
        <v>-342631</v>
      </c>
      <c r="J464" s="100">
        <v>-162352</v>
      </c>
      <c r="K464" s="249">
        <v>-519628</v>
      </c>
      <c r="L464" s="100"/>
      <c r="M464" s="100"/>
      <c r="N464" s="281"/>
      <c r="O464" s="177"/>
    </row>
    <row r="465" spans="1:16" ht="15.6" outlineLevel="1" x14ac:dyDescent="0.3">
      <c r="A465" s="74" t="s">
        <v>53</v>
      </c>
      <c r="B465" s="40">
        <v>15</v>
      </c>
      <c r="C465" s="40"/>
      <c r="D465" s="85" t="s">
        <v>293</v>
      </c>
      <c r="E465" s="28">
        <v>-2400</v>
      </c>
      <c r="F465" s="127">
        <v>-2987</v>
      </c>
      <c r="G465" s="100">
        <v>-10000</v>
      </c>
      <c r="H465" s="127">
        <v>-10865</v>
      </c>
      <c r="I465" s="100">
        <v>-7152</v>
      </c>
      <c r="J465" s="100">
        <v>-8360</v>
      </c>
      <c r="K465" s="249">
        <v>-2000</v>
      </c>
      <c r="L465" s="100"/>
      <c r="M465" s="100">
        <v>-60000</v>
      </c>
      <c r="N465" s="213"/>
      <c r="O465" s="177"/>
    </row>
    <row r="466" spans="1:16" ht="15.6" outlineLevel="1" x14ac:dyDescent="0.3">
      <c r="A466" s="74" t="s">
        <v>54</v>
      </c>
      <c r="B466" s="40">
        <v>15</v>
      </c>
      <c r="C466" s="40"/>
      <c r="D466" s="85" t="s">
        <v>241</v>
      </c>
      <c r="E466" s="28">
        <v>-28086</v>
      </c>
      <c r="F466" s="127">
        <v>-20774</v>
      </c>
      <c r="G466" s="100">
        <v>-19046</v>
      </c>
      <c r="H466" s="127">
        <v>-5613</v>
      </c>
      <c r="I466" s="100">
        <v>-18247</v>
      </c>
      <c r="J466" s="100">
        <v>-10241</v>
      </c>
      <c r="K466" s="249">
        <v>-10897</v>
      </c>
      <c r="L466" s="100"/>
      <c r="M466" s="100"/>
      <c r="O466" s="177"/>
    </row>
    <row r="467" spans="1:16" s="227" customFormat="1" ht="15.6" outlineLevel="1" x14ac:dyDescent="0.3">
      <c r="A467" s="245" t="s">
        <v>25</v>
      </c>
      <c r="B467" s="234">
        <v>15</v>
      </c>
      <c r="C467" s="234"/>
      <c r="D467" s="85" t="s">
        <v>444</v>
      </c>
      <c r="E467" s="28"/>
      <c r="F467" s="127"/>
      <c r="G467" s="249"/>
      <c r="H467" s="127"/>
      <c r="I467" s="249"/>
      <c r="J467" s="249"/>
      <c r="K467" s="249"/>
      <c r="L467" s="249"/>
      <c r="M467" s="249">
        <v>-2000</v>
      </c>
      <c r="O467" s="177"/>
    </row>
    <row r="468" spans="1:16" ht="15.6" outlineLevel="1" x14ac:dyDescent="0.3">
      <c r="A468" s="74" t="s">
        <v>27</v>
      </c>
      <c r="B468" s="40">
        <v>15</v>
      </c>
      <c r="C468" s="40"/>
      <c r="D468" s="85" t="s">
        <v>242</v>
      </c>
      <c r="E468" s="28">
        <v>-18173</v>
      </c>
      <c r="F468" s="127">
        <v>-33572</v>
      </c>
      <c r="G468" s="100">
        <v>-40000</v>
      </c>
      <c r="H468" s="127">
        <v>-49901</v>
      </c>
      <c r="I468" s="100">
        <v>-35000</v>
      </c>
      <c r="J468" s="100">
        <v>-30976</v>
      </c>
      <c r="K468" s="249">
        <v>-35000</v>
      </c>
      <c r="L468" s="100"/>
      <c r="M468" s="100">
        <v>-55000</v>
      </c>
      <c r="O468" s="177"/>
    </row>
    <row r="469" spans="1:16" ht="15.6" outlineLevel="1" x14ac:dyDescent="0.3">
      <c r="A469" s="74" t="s">
        <v>57</v>
      </c>
      <c r="B469" s="40">
        <v>15</v>
      </c>
      <c r="C469" s="40"/>
      <c r="D469" s="85" t="s">
        <v>395</v>
      </c>
      <c r="E469" s="28">
        <v>-14850</v>
      </c>
      <c r="F469" s="127">
        <v>-7445</v>
      </c>
      <c r="G469" s="100">
        <v>-9552</v>
      </c>
      <c r="H469" s="127">
        <v>-7752</v>
      </c>
      <c r="I469" s="100">
        <v>-4580</v>
      </c>
      <c r="J469" s="100">
        <v>-5372</v>
      </c>
      <c r="K469" s="249">
        <v>-1773</v>
      </c>
      <c r="L469" s="100"/>
      <c r="M469" s="100">
        <v>-5000</v>
      </c>
      <c r="O469" s="177"/>
      <c r="P469" s="224"/>
    </row>
    <row r="470" spans="1:16" s="227" customFormat="1" ht="15.6" outlineLevel="1" x14ac:dyDescent="0.3">
      <c r="A470" s="245" t="s">
        <v>51</v>
      </c>
      <c r="B470" s="234">
        <v>15</v>
      </c>
      <c r="C470" s="234"/>
      <c r="D470" s="85" t="s">
        <v>437</v>
      </c>
      <c r="E470" s="28"/>
      <c r="F470" s="127"/>
      <c r="G470" s="249"/>
      <c r="H470" s="127"/>
      <c r="I470" s="249"/>
      <c r="J470" s="249"/>
      <c r="K470" s="249">
        <v>-5000</v>
      </c>
      <c r="L470" s="249"/>
      <c r="M470" s="249"/>
      <c r="O470" s="177"/>
      <c r="P470" s="265"/>
    </row>
    <row r="471" spans="1:16" ht="15.6" outlineLevel="1" x14ac:dyDescent="0.3">
      <c r="A471" s="74" t="s">
        <v>61</v>
      </c>
      <c r="B471" s="40">
        <v>15</v>
      </c>
      <c r="C471" s="40"/>
      <c r="D471" s="85" t="s">
        <v>408</v>
      </c>
      <c r="E471" s="28">
        <v>-17030</v>
      </c>
      <c r="F471" s="127">
        <v>-20417</v>
      </c>
      <c r="G471" s="99">
        <v>0</v>
      </c>
      <c r="H471" s="127">
        <v>0</v>
      </c>
      <c r="I471" s="100">
        <v>0</v>
      </c>
      <c r="J471" s="100"/>
      <c r="K471" s="249">
        <v>-20000</v>
      </c>
      <c r="L471" s="100"/>
      <c r="M471" s="100">
        <v>-200000</v>
      </c>
      <c r="O471" s="177"/>
    </row>
    <row r="472" spans="1:16" ht="15.6" outlineLevel="1" x14ac:dyDescent="0.3">
      <c r="A472" s="153" t="s">
        <v>61</v>
      </c>
      <c r="B472" s="154">
        <v>15</v>
      </c>
      <c r="C472" s="154"/>
      <c r="D472" s="155" t="s">
        <v>269</v>
      </c>
      <c r="E472" s="156">
        <v>-1040429</v>
      </c>
      <c r="F472" s="156">
        <v>0</v>
      </c>
      <c r="G472" s="152">
        <v>-1433873</v>
      </c>
      <c r="H472" s="156">
        <v>-1747505.57</v>
      </c>
      <c r="I472" s="152">
        <v>-157373.87</v>
      </c>
      <c r="J472" s="100">
        <v>-363352</v>
      </c>
      <c r="K472" s="249">
        <v>0</v>
      </c>
      <c r="L472" s="100"/>
      <c r="M472" s="100"/>
      <c r="O472" s="177"/>
    </row>
    <row r="473" spans="1:16" ht="15.6" outlineLevel="1" x14ac:dyDescent="0.3">
      <c r="A473" s="153" t="s">
        <v>61</v>
      </c>
      <c r="B473" s="154">
        <v>15</v>
      </c>
      <c r="C473" s="154"/>
      <c r="D473" s="155" t="s">
        <v>270</v>
      </c>
      <c r="E473" s="156">
        <v>-121431</v>
      </c>
      <c r="F473" s="156">
        <v>-54236</v>
      </c>
      <c r="G473" s="152">
        <v>-464207</v>
      </c>
      <c r="H473" s="156"/>
      <c r="I473" s="152">
        <v>-200000</v>
      </c>
      <c r="J473" s="100"/>
      <c r="K473" s="249">
        <v>0</v>
      </c>
      <c r="L473" s="100"/>
      <c r="M473" s="100"/>
      <c r="O473" s="177"/>
    </row>
    <row r="474" spans="1:16" ht="16.2" outlineLevel="1" x14ac:dyDescent="0.35">
      <c r="A474" s="160"/>
      <c r="B474" s="161"/>
      <c r="C474" s="162">
        <v>3502</v>
      </c>
      <c r="D474" s="163" t="s">
        <v>279</v>
      </c>
      <c r="E474" s="164"/>
      <c r="F474" s="164"/>
      <c r="G474" s="165">
        <f>SUM(G475:G482)</f>
        <v>2234070</v>
      </c>
      <c r="H474" s="164">
        <f>SUM(H475:H487)</f>
        <v>1745398.49</v>
      </c>
      <c r="I474" s="165">
        <f>SUM(I475:I486)</f>
        <v>682754.41</v>
      </c>
      <c r="J474" s="165">
        <f t="shared" ref="J474:L474" si="213">SUM(J475:J486)</f>
        <v>514940</v>
      </c>
      <c r="K474" s="165">
        <f t="shared" si="213"/>
        <v>514855</v>
      </c>
      <c r="L474" s="165">
        <f t="shared" si="213"/>
        <v>0</v>
      </c>
      <c r="M474" s="165">
        <f>SUM(M475:M486)</f>
        <v>126000</v>
      </c>
      <c r="O474" s="177"/>
    </row>
    <row r="475" spans="1:16" ht="15.6" outlineLevel="1" x14ac:dyDescent="0.3">
      <c r="A475" s="52"/>
      <c r="B475" s="43"/>
      <c r="C475" s="40">
        <v>3502</v>
      </c>
      <c r="D475" s="86" t="s">
        <v>278</v>
      </c>
      <c r="E475" s="21"/>
      <c r="F475" s="128"/>
      <c r="G475" s="100">
        <v>88206</v>
      </c>
      <c r="H475" s="128">
        <v>88206</v>
      </c>
      <c r="I475" s="100">
        <v>83172</v>
      </c>
      <c r="J475" s="100">
        <v>83172</v>
      </c>
      <c r="K475" s="100">
        <v>0</v>
      </c>
      <c r="L475" s="100"/>
      <c r="M475" s="100">
        <v>0</v>
      </c>
      <c r="N475" s="281"/>
      <c r="O475" s="177"/>
    </row>
    <row r="476" spans="1:16" ht="15.6" x14ac:dyDescent="0.3">
      <c r="A476" s="157"/>
      <c r="B476" s="158"/>
      <c r="C476" s="158">
        <v>3502</v>
      </c>
      <c r="D476" s="166" t="s">
        <v>267</v>
      </c>
      <c r="E476" s="167">
        <v>1166559</v>
      </c>
      <c r="F476" s="167"/>
      <c r="G476" s="159">
        <v>1433873</v>
      </c>
      <c r="H476" s="167">
        <v>1300105.3600000001</v>
      </c>
      <c r="I476" s="159">
        <v>133768</v>
      </c>
      <c r="J476" s="100">
        <v>133768</v>
      </c>
      <c r="K476" s="100">
        <v>0</v>
      </c>
      <c r="L476" s="100"/>
      <c r="M476" s="100"/>
    </row>
    <row r="477" spans="1:16" ht="15.6" x14ac:dyDescent="0.3">
      <c r="A477" s="157"/>
      <c r="B477" s="158"/>
      <c r="C477" s="158">
        <v>3502</v>
      </c>
      <c r="D477" s="166" t="s">
        <v>273</v>
      </c>
      <c r="E477" s="167"/>
      <c r="F477" s="167"/>
      <c r="G477" s="159">
        <v>178688</v>
      </c>
      <c r="H477" s="167">
        <v>175561</v>
      </c>
      <c r="I477" s="159">
        <v>100000</v>
      </c>
      <c r="J477" s="100">
        <v>98885</v>
      </c>
      <c r="K477" s="100">
        <v>0</v>
      </c>
      <c r="L477" s="100"/>
      <c r="M477" s="100"/>
    </row>
    <row r="478" spans="1:16" ht="15.6" x14ac:dyDescent="0.3">
      <c r="A478" s="52"/>
      <c r="B478" s="43"/>
      <c r="C478" s="43">
        <v>3502</v>
      </c>
      <c r="D478" s="171" t="s">
        <v>415</v>
      </c>
      <c r="E478" s="63"/>
      <c r="F478" s="63"/>
      <c r="G478" s="118">
        <v>316669</v>
      </c>
      <c r="H478" s="63"/>
      <c r="I478" s="118">
        <v>316433</v>
      </c>
      <c r="J478" s="100">
        <v>145151</v>
      </c>
      <c r="K478" s="100">
        <v>494448</v>
      </c>
      <c r="L478" s="100"/>
      <c r="M478" s="100">
        <v>0</v>
      </c>
    </row>
    <row r="479" spans="1:16" s="227" customFormat="1" ht="15.6" x14ac:dyDescent="0.3">
      <c r="A479" s="52"/>
      <c r="B479" s="235"/>
      <c r="C479" s="235">
        <v>3502</v>
      </c>
      <c r="D479" s="171" t="s">
        <v>440</v>
      </c>
      <c r="E479" s="239"/>
      <c r="F479" s="239"/>
      <c r="G479" s="257"/>
      <c r="H479" s="239"/>
      <c r="I479" s="257"/>
      <c r="J479" s="249"/>
      <c r="K479" s="249"/>
      <c r="L479" s="249"/>
      <c r="M479" s="249">
        <v>32000</v>
      </c>
    </row>
    <row r="480" spans="1:16" s="227" customFormat="1" ht="15.6" x14ac:dyDescent="0.3">
      <c r="A480" s="52"/>
      <c r="B480" s="235"/>
      <c r="C480" s="235">
        <v>3502</v>
      </c>
      <c r="D480" s="171" t="s">
        <v>441</v>
      </c>
      <c r="E480" s="239"/>
      <c r="F480" s="239"/>
      <c r="G480" s="257"/>
      <c r="H480" s="239"/>
      <c r="I480" s="257"/>
      <c r="J480" s="249"/>
      <c r="K480" s="249"/>
      <c r="L480" s="249"/>
      <c r="M480" s="249">
        <v>50000</v>
      </c>
    </row>
    <row r="481" spans="1:15" ht="15.6" x14ac:dyDescent="0.3">
      <c r="A481" s="74"/>
      <c r="B481" s="40"/>
      <c r="C481" s="40">
        <v>3502</v>
      </c>
      <c r="D481" s="86" t="s">
        <v>271</v>
      </c>
      <c r="E481" s="21"/>
      <c r="F481" s="128"/>
      <c r="G481" s="100">
        <v>157896</v>
      </c>
      <c r="H481" s="128">
        <v>144697.72</v>
      </c>
      <c r="I481" s="100">
        <v>5579</v>
      </c>
      <c r="J481" s="100">
        <v>5579</v>
      </c>
      <c r="K481" s="100">
        <v>3865</v>
      </c>
      <c r="L481" s="100"/>
      <c r="M481" s="100">
        <v>36000</v>
      </c>
    </row>
    <row r="482" spans="1:15" ht="15.6" x14ac:dyDescent="0.3">
      <c r="A482" s="74"/>
      <c r="B482" s="40"/>
      <c r="C482" s="40">
        <v>3502</v>
      </c>
      <c r="D482" s="86" t="s">
        <v>272</v>
      </c>
      <c r="E482" s="21"/>
      <c r="F482" s="128"/>
      <c r="G482" s="100">
        <v>58738</v>
      </c>
      <c r="H482" s="128">
        <v>29802.41</v>
      </c>
      <c r="I482" s="100">
        <v>29802.41</v>
      </c>
      <c r="J482" s="100">
        <v>29802</v>
      </c>
      <c r="K482" s="100">
        <v>0</v>
      </c>
      <c r="L482" s="100"/>
      <c r="M482" s="100"/>
    </row>
    <row r="483" spans="1:15" ht="15.6" x14ac:dyDescent="0.3">
      <c r="A483" s="74"/>
      <c r="B483" s="40"/>
      <c r="C483" s="40">
        <v>3502</v>
      </c>
      <c r="D483" s="86" t="s">
        <v>416</v>
      </c>
      <c r="E483" s="21"/>
      <c r="F483" s="128"/>
      <c r="G483" s="100"/>
      <c r="H483" s="128">
        <v>4000</v>
      </c>
      <c r="I483" s="100">
        <v>6000</v>
      </c>
      <c r="J483" s="100">
        <v>6000</v>
      </c>
      <c r="K483" s="100">
        <v>5000</v>
      </c>
      <c r="L483" s="100"/>
      <c r="M483" s="100"/>
      <c r="N483" s="281"/>
      <c r="O483" s="177"/>
    </row>
    <row r="484" spans="1:15" ht="15.6" x14ac:dyDescent="0.3">
      <c r="A484" s="74"/>
      <c r="B484" s="40"/>
      <c r="C484" s="40">
        <v>3502</v>
      </c>
      <c r="D484" s="86" t="s">
        <v>414</v>
      </c>
      <c r="E484" s="21"/>
      <c r="F484" s="128"/>
      <c r="G484" s="100"/>
      <c r="H484" s="128"/>
      <c r="I484" s="100"/>
      <c r="J484" s="100"/>
      <c r="K484" s="100">
        <v>3542</v>
      </c>
      <c r="L484" s="100"/>
      <c r="M484" s="100"/>
    </row>
    <row r="485" spans="1:15" s="227" customFormat="1" ht="15.6" x14ac:dyDescent="0.3">
      <c r="A485" s="245"/>
      <c r="B485" s="234"/>
      <c r="C485" s="234">
        <v>3502</v>
      </c>
      <c r="D485" s="86" t="s">
        <v>436</v>
      </c>
      <c r="E485" s="230"/>
      <c r="F485" s="260"/>
      <c r="G485" s="249"/>
      <c r="H485" s="260"/>
      <c r="I485" s="249"/>
      <c r="J485" s="249">
        <v>1400</v>
      </c>
      <c r="K485" s="249"/>
      <c r="L485" s="249"/>
      <c r="M485" s="249"/>
    </row>
    <row r="486" spans="1:15" ht="15.6" x14ac:dyDescent="0.3">
      <c r="A486" s="74"/>
      <c r="B486" s="40"/>
      <c r="C486" s="40">
        <v>3502</v>
      </c>
      <c r="D486" s="86" t="s">
        <v>299</v>
      </c>
      <c r="E486" s="21"/>
      <c r="F486" s="128"/>
      <c r="G486" s="100"/>
      <c r="H486" s="128"/>
      <c r="I486" s="100">
        <v>8000</v>
      </c>
      <c r="J486" s="100">
        <v>11183</v>
      </c>
      <c r="K486" s="100">
        <v>8000</v>
      </c>
      <c r="L486" s="100"/>
      <c r="M486" s="100">
        <v>8000</v>
      </c>
    </row>
    <row r="487" spans="1:15" ht="15.6" x14ac:dyDescent="0.3">
      <c r="A487" s="74"/>
      <c r="B487" s="40"/>
      <c r="C487" s="40">
        <v>4502</v>
      </c>
      <c r="D487" s="73" t="s">
        <v>268</v>
      </c>
      <c r="E487" s="21">
        <f>SUM(E488:E488)</f>
        <v>-4392</v>
      </c>
      <c r="F487" s="21">
        <f>SUM(F488:F488)</f>
        <v>-4130</v>
      </c>
      <c r="G487" s="21">
        <f>SUM(G488:G488)</f>
        <v>0</v>
      </c>
      <c r="H487" s="128">
        <v>3026</v>
      </c>
      <c r="I487" s="21">
        <f>SUM(I488:I488)</f>
        <v>-16000</v>
      </c>
      <c r="J487" s="100">
        <v>-10725</v>
      </c>
      <c r="K487" s="100">
        <v>-16000</v>
      </c>
      <c r="L487" s="100"/>
      <c r="M487" s="100">
        <v>-25000</v>
      </c>
    </row>
    <row r="488" spans="1:15" ht="15.6" outlineLevel="1" x14ac:dyDescent="0.3">
      <c r="A488" s="74" t="s">
        <v>50</v>
      </c>
      <c r="B488" s="40">
        <v>45</v>
      </c>
      <c r="C488" s="40"/>
      <c r="D488" s="87" t="s">
        <v>292</v>
      </c>
      <c r="E488" s="28">
        <v>-4392</v>
      </c>
      <c r="F488" s="127">
        <v>-4130</v>
      </c>
      <c r="G488" s="99">
        <v>0</v>
      </c>
      <c r="H488" s="127">
        <v>3026</v>
      </c>
      <c r="I488" s="100">
        <v>-16000</v>
      </c>
      <c r="J488" s="100">
        <v>-10725</v>
      </c>
      <c r="K488" s="100">
        <v>-16000</v>
      </c>
      <c r="L488" s="100"/>
      <c r="M488" s="100">
        <v>-16000</v>
      </c>
    </row>
    <row r="489" spans="1:15" s="227" customFormat="1" ht="15.6" outlineLevel="1" x14ac:dyDescent="0.3">
      <c r="A489" s="245"/>
      <c r="B489" s="234"/>
      <c r="C489" s="234">
        <v>4502</v>
      </c>
      <c r="D489" s="85" t="s">
        <v>438</v>
      </c>
      <c r="E489" s="28"/>
      <c r="F489" s="127"/>
      <c r="G489" s="248"/>
      <c r="H489" s="127"/>
      <c r="I489" s="249"/>
      <c r="J489" s="249"/>
      <c r="K489" s="249"/>
      <c r="L489" s="249"/>
      <c r="M489" s="249">
        <v>-9000</v>
      </c>
    </row>
    <row r="490" spans="1:15" ht="15.6" x14ac:dyDescent="0.3">
      <c r="A490" s="74"/>
      <c r="B490" s="40"/>
      <c r="C490" s="40"/>
      <c r="D490" s="88" t="s">
        <v>243</v>
      </c>
      <c r="E490" s="21">
        <v>0</v>
      </c>
      <c r="F490" s="128"/>
      <c r="G490" s="99"/>
      <c r="H490" s="128"/>
      <c r="I490" s="100"/>
      <c r="J490" s="100"/>
      <c r="K490" s="100"/>
      <c r="L490" s="100"/>
      <c r="M490" s="100"/>
    </row>
    <row r="491" spans="1:15" ht="15.6" x14ac:dyDescent="0.3">
      <c r="A491" s="74"/>
      <c r="B491" s="40"/>
      <c r="C491" s="40">
        <v>655</v>
      </c>
      <c r="D491" s="73" t="s">
        <v>244</v>
      </c>
      <c r="E491" s="21">
        <v>825</v>
      </c>
      <c r="F491" s="128">
        <v>511</v>
      </c>
      <c r="G491" s="99">
        <v>570</v>
      </c>
      <c r="H491" s="128">
        <v>200.15</v>
      </c>
      <c r="I491" s="100">
        <v>200</v>
      </c>
      <c r="J491" s="100">
        <v>77</v>
      </c>
      <c r="K491" s="100">
        <v>150</v>
      </c>
      <c r="L491" s="100"/>
      <c r="M491" s="100">
        <v>70</v>
      </c>
    </row>
    <row r="492" spans="1:15" ht="15.6" x14ac:dyDescent="0.3">
      <c r="A492" s="74"/>
      <c r="B492" s="40"/>
      <c r="C492" s="40">
        <v>605</v>
      </c>
      <c r="D492" s="73" t="s">
        <v>245</v>
      </c>
      <c r="E492" s="21">
        <v>-5373</v>
      </c>
      <c r="F492" s="128">
        <v>-4507</v>
      </c>
      <c r="G492" s="100">
        <v>-2900</v>
      </c>
      <c r="H492" s="128">
        <v>-4027.71</v>
      </c>
      <c r="I492" s="100">
        <v>-9479</v>
      </c>
      <c r="J492" s="100">
        <v>-4148</v>
      </c>
      <c r="K492" s="100">
        <v>-7410</v>
      </c>
      <c r="L492" s="100"/>
      <c r="M492" s="100">
        <v>-6151</v>
      </c>
    </row>
    <row r="493" spans="1:15" ht="15.6" x14ac:dyDescent="0.3">
      <c r="A493" s="74"/>
      <c r="B493" s="40"/>
      <c r="C493" s="78" t="s">
        <v>246</v>
      </c>
      <c r="D493" s="89"/>
      <c r="E493" s="90">
        <f t="shared" ref="E493:M493" si="214">E451+E452</f>
        <v>-1307</v>
      </c>
      <c r="F493" s="90">
        <f t="shared" si="214"/>
        <v>-64223.820000000065</v>
      </c>
      <c r="G493" s="90">
        <f t="shared" si="214"/>
        <v>-386797</v>
      </c>
      <c r="H493" s="90">
        <f t="shared" si="214"/>
        <v>-149907.29999999976</v>
      </c>
      <c r="I493" s="90">
        <f t="shared" si="214"/>
        <v>-55109.459999999963</v>
      </c>
      <c r="J493" s="90">
        <f t="shared" si="214"/>
        <v>22149</v>
      </c>
      <c r="K493" s="90">
        <f t="shared" si="214"/>
        <v>-162281</v>
      </c>
      <c r="L493" s="90">
        <f t="shared" si="214"/>
        <v>0</v>
      </c>
      <c r="M493" s="90">
        <f t="shared" si="214"/>
        <v>-159672</v>
      </c>
    </row>
    <row r="494" spans="1:15" ht="15.6" x14ac:dyDescent="0.3">
      <c r="A494" s="91"/>
      <c r="B494" s="92">
        <v>20</v>
      </c>
      <c r="C494" s="93" t="s">
        <v>39</v>
      </c>
      <c r="D494" s="94"/>
      <c r="E494" s="15">
        <f>SUM(E495:E497)</f>
        <v>38627</v>
      </c>
      <c r="F494" s="15">
        <f>SUM(F495:F497)</f>
        <v>-45336</v>
      </c>
      <c r="G494" s="15">
        <f>SUM(G495:G497)</f>
        <v>210997</v>
      </c>
      <c r="H494" s="15">
        <f>SUM(H495:H497)</f>
        <v>203958.5</v>
      </c>
      <c r="I494" s="15">
        <f>SUM(I495:I497)</f>
        <v>52569</v>
      </c>
      <c r="J494" s="15">
        <f t="shared" ref="J494:M494" si="215">SUM(J495:J497)</f>
        <v>-64134</v>
      </c>
      <c r="K494" s="15">
        <f t="shared" si="215"/>
        <v>167042</v>
      </c>
      <c r="L494" s="15">
        <f t="shared" si="215"/>
        <v>0</v>
      </c>
      <c r="M494" s="15">
        <f t="shared" si="215"/>
        <v>19825</v>
      </c>
    </row>
    <row r="495" spans="1:15" ht="15.6" x14ac:dyDescent="0.3">
      <c r="A495" s="9"/>
      <c r="B495" s="39"/>
      <c r="C495" s="39">
        <v>2081</v>
      </c>
      <c r="D495" s="39" t="s">
        <v>247</v>
      </c>
      <c r="E495" s="8">
        <v>83085</v>
      </c>
      <c r="F495" s="129">
        <v>0</v>
      </c>
      <c r="G495" s="100">
        <v>261100</v>
      </c>
      <c r="H495" s="129">
        <v>260000</v>
      </c>
      <c r="I495" s="100">
        <v>140000</v>
      </c>
      <c r="J495" s="100">
        <v>0</v>
      </c>
      <c r="K495" s="100">
        <v>240000</v>
      </c>
      <c r="L495" s="100"/>
      <c r="M495" s="100">
        <v>100000</v>
      </c>
    </row>
    <row r="496" spans="1:15" ht="15.6" x14ac:dyDescent="0.3">
      <c r="A496" s="9"/>
      <c r="B496" s="39"/>
      <c r="C496" s="39">
        <v>2081</v>
      </c>
      <c r="D496" s="39" t="s">
        <v>248</v>
      </c>
      <c r="E496" s="8">
        <v>-39568</v>
      </c>
      <c r="F496" s="129">
        <v>-39960</v>
      </c>
      <c r="G496" s="100">
        <v>-41453</v>
      </c>
      <c r="H496" s="129">
        <v>-50812</v>
      </c>
      <c r="I496" s="100">
        <v>-82085</v>
      </c>
      <c r="J496" s="100">
        <v>-59239</v>
      </c>
      <c r="K496" s="100">
        <v>-67458</v>
      </c>
      <c r="L496" s="100"/>
      <c r="M496" s="100">
        <v>-74590</v>
      </c>
    </row>
    <row r="497" spans="1:13" ht="15.6" x14ac:dyDescent="0.3">
      <c r="A497" s="9"/>
      <c r="B497" s="39"/>
      <c r="C497" s="39">
        <v>2082</v>
      </c>
      <c r="D497" s="39" t="s">
        <v>249</v>
      </c>
      <c r="E497" s="8">
        <v>-4890</v>
      </c>
      <c r="F497" s="129">
        <v>-5376</v>
      </c>
      <c r="G497" s="100">
        <v>-8650</v>
      </c>
      <c r="H497" s="129">
        <v>-5229.5</v>
      </c>
      <c r="I497" s="100">
        <v>-5346</v>
      </c>
      <c r="J497" s="100">
        <v>-4895</v>
      </c>
      <c r="K497" s="100">
        <v>-5500</v>
      </c>
      <c r="L497" s="100"/>
      <c r="M497" s="100">
        <v>-5585</v>
      </c>
    </row>
    <row r="498" spans="1:13" ht="21.75" customHeight="1" x14ac:dyDescent="0.3">
      <c r="A498" s="74"/>
      <c r="B498" s="40"/>
      <c r="C498" s="82" t="s">
        <v>40</v>
      </c>
      <c r="D498" s="82"/>
      <c r="E498" s="102">
        <v>-59318</v>
      </c>
      <c r="F498" s="102">
        <v>-59318</v>
      </c>
      <c r="G498" s="102">
        <v>-175691</v>
      </c>
      <c r="H498" s="102">
        <v>48606</v>
      </c>
      <c r="I498" s="102">
        <v>-2540</v>
      </c>
      <c r="J498" s="273">
        <v>-41985</v>
      </c>
      <c r="K498" s="273">
        <v>4761</v>
      </c>
      <c r="L498" s="100"/>
      <c r="M498" s="222">
        <v>-139847</v>
      </c>
    </row>
    <row r="499" spans="1:13" ht="21.75" customHeight="1" x14ac:dyDescent="0.3">
      <c r="A499" s="74"/>
      <c r="B499" s="40"/>
      <c r="C499" s="70"/>
      <c r="D499" s="70" t="s">
        <v>305</v>
      </c>
      <c r="E499" s="71">
        <v>195907</v>
      </c>
      <c r="F499" s="71">
        <f>E499+F498</f>
        <v>136589</v>
      </c>
      <c r="G499" s="71"/>
      <c r="H499" s="71">
        <f>E499+H498</f>
        <v>244513</v>
      </c>
      <c r="I499" s="100">
        <v>202528</v>
      </c>
      <c r="J499" s="100"/>
      <c r="K499" s="100"/>
      <c r="L499" s="100">
        <v>400000</v>
      </c>
      <c r="M499" s="100">
        <f>L499+M498</f>
        <v>260153</v>
      </c>
    </row>
    <row r="500" spans="1:13" ht="15.6" x14ac:dyDescent="0.3">
      <c r="A500" s="95"/>
      <c r="B500" s="70"/>
      <c r="C500" s="70"/>
      <c r="D500" s="96" t="s">
        <v>250</v>
      </c>
      <c r="E500" s="97">
        <f t="shared" ref="E500:M500" si="216">E5-E42+E452+E494-E498</f>
        <v>96638</v>
      </c>
      <c r="F500" s="97">
        <f t="shared" si="216"/>
        <v>-50241.820000000065</v>
      </c>
      <c r="G500" s="97">
        <f t="shared" si="216"/>
        <v>-109</v>
      </c>
      <c r="H500" s="97">
        <f t="shared" si="216"/>
        <v>5445.2000000002445</v>
      </c>
      <c r="I500" s="97">
        <f t="shared" si="216"/>
        <v>-0.4599999999627471</v>
      </c>
      <c r="J500" s="97">
        <f t="shared" si="216"/>
        <v>0</v>
      </c>
      <c r="K500" s="97">
        <f t="shared" si="216"/>
        <v>0</v>
      </c>
      <c r="L500" s="97">
        <f t="shared" si="216"/>
        <v>0</v>
      </c>
      <c r="M500" s="97">
        <f t="shared" si="216"/>
        <v>0</v>
      </c>
    </row>
    <row r="501" spans="1:13" ht="15.6" x14ac:dyDescent="0.3">
      <c r="A501" s="1"/>
      <c r="B501" s="2"/>
      <c r="C501" s="2"/>
      <c r="D501" s="2"/>
      <c r="E501" s="3"/>
      <c r="F501" s="3"/>
      <c r="H501" s="3"/>
    </row>
    <row r="502" spans="1:13" x14ac:dyDescent="0.25">
      <c r="H502" s="174"/>
    </row>
    <row r="503" spans="1:13" x14ac:dyDescent="0.25">
      <c r="G503" s="174"/>
      <c r="I503" s="174"/>
    </row>
    <row r="504" spans="1:13" x14ac:dyDescent="0.25">
      <c r="H504" s="174"/>
      <c r="I504" s="174"/>
    </row>
    <row r="505" spans="1:13" x14ac:dyDescent="0.25">
      <c r="H505" s="174"/>
    </row>
    <row r="506" spans="1:13" x14ac:dyDescent="0.25">
      <c r="H506" s="174"/>
    </row>
    <row r="507" spans="1:13" x14ac:dyDescent="0.25">
      <c r="H507" s="174"/>
    </row>
    <row r="508" spans="1:13" x14ac:dyDescent="0.25">
      <c r="H508" s="174"/>
    </row>
    <row r="509" spans="1:13" x14ac:dyDescent="0.25">
      <c r="H509" s="174"/>
    </row>
    <row r="510" spans="1:13" x14ac:dyDescent="0.25">
      <c r="G510" s="174"/>
      <c r="H510" s="174"/>
    </row>
  </sheetData>
  <autoFilter ref="A45:J500" xr:uid="{00000000-0009-0000-0000-000000000000}"/>
  <phoneticPr fontId="1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Lk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8"/>
  <sheetViews>
    <sheetView topLeftCell="A59" zoomScaleNormal="100" workbookViewId="0">
      <selection activeCell="V30" sqref="V30"/>
    </sheetView>
  </sheetViews>
  <sheetFormatPr defaultRowHeight="13.2" x14ac:dyDescent="0.25"/>
  <cols>
    <col min="1" max="1" width="36" customWidth="1"/>
    <col min="2" max="13" width="9.109375" hidden="1" customWidth="1"/>
    <col min="14" max="14" width="15.33203125" hidden="1" customWidth="1"/>
    <col min="15" max="15" width="9.109375" hidden="1" customWidth="1"/>
    <col min="16" max="16" width="14.33203125" customWidth="1"/>
    <col min="17" max="17" width="11.88671875" customWidth="1"/>
    <col min="18" max="19" width="11.5546875" customWidth="1"/>
    <col min="21" max="21" width="12.109375" customWidth="1"/>
    <col min="22" max="22" width="11.5546875" customWidth="1"/>
  </cols>
  <sheetData>
    <row r="1" spans="1:28" x14ac:dyDescent="0.25">
      <c r="A1" s="177"/>
      <c r="B1" s="177"/>
      <c r="C1" s="177"/>
      <c r="D1" s="177"/>
      <c r="E1" s="177"/>
      <c r="F1" s="177"/>
      <c r="G1" s="177"/>
    </row>
    <row r="2" spans="1:28" x14ac:dyDescent="0.25">
      <c r="A2" s="178" t="s">
        <v>307</v>
      </c>
      <c r="B2" s="177"/>
      <c r="C2" s="177"/>
      <c r="D2" s="178"/>
      <c r="E2" s="179" t="s">
        <v>308</v>
      </c>
      <c r="F2" s="137">
        <f>SUM(F3:F5)</f>
        <v>30000</v>
      </c>
    </row>
    <row r="3" spans="1:28" x14ac:dyDescent="0.25">
      <c r="A3" s="177"/>
      <c r="B3" s="177"/>
      <c r="C3" s="177"/>
      <c r="D3" s="177"/>
      <c r="E3" s="177"/>
      <c r="F3" s="100">
        <f>SUM(D3:E3)</f>
        <v>0</v>
      </c>
      <c r="G3" s="178" t="s">
        <v>309</v>
      </c>
    </row>
    <row r="4" spans="1:28" x14ac:dyDescent="0.25">
      <c r="A4" s="105" t="s">
        <v>310</v>
      </c>
      <c r="B4" s="99" t="s">
        <v>311</v>
      </c>
      <c r="C4" s="99" t="s">
        <v>312</v>
      </c>
      <c r="D4" s="99" t="s">
        <v>313</v>
      </c>
      <c r="E4" s="99" t="s">
        <v>314</v>
      </c>
      <c r="F4" s="100">
        <f>SUM(D4:E4)</f>
        <v>0</v>
      </c>
      <c r="G4" s="180" t="s">
        <v>315</v>
      </c>
      <c r="H4" s="99" t="s">
        <v>316</v>
      </c>
      <c r="I4" s="99" t="s">
        <v>317</v>
      </c>
      <c r="J4" s="99" t="s">
        <v>318</v>
      </c>
      <c r="K4" s="99" t="s">
        <v>319</v>
      </c>
      <c r="L4" s="99" t="s">
        <v>320</v>
      </c>
      <c r="M4" s="181" t="s">
        <v>321</v>
      </c>
      <c r="N4" s="182" t="s">
        <v>322</v>
      </c>
      <c r="O4" s="183" t="s">
        <v>323</v>
      </c>
      <c r="P4" s="184" t="s">
        <v>324</v>
      </c>
      <c r="Q4" s="182" t="s">
        <v>325</v>
      </c>
      <c r="R4" s="182" t="s">
        <v>387</v>
      </c>
      <c r="S4" s="182" t="s">
        <v>388</v>
      </c>
      <c r="T4" s="182" t="s">
        <v>389</v>
      </c>
      <c r="U4" s="182" t="s">
        <v>427</v>
      </c>
      <c r="V4" s="182" t="s">
        <v>426</v>
      </c>
    </row>
    <row r="5" spans="1:28" x14ac:dyDescent="0.25">
      <c r="A5" s="185" t="s">
        <v>326</v>
      </c>
      <c r="B5" s="185"/>
      <c r="C5" s="185"/>
      <c r="D5" s="185"/>
      <c r="E5" s="185"/>
      <c r="F5" s="186">
        <v>30000</v>
      </c>
      <c r="G5" s="186">
        <f t="shared" ref="G5:R5" si="0">SUM(G6+G10+G52+G77)</f>
        <v>16593700</v>
      </c>
      <c r="H5" s="186">
        <f t="shared" si="0"/>
        <v>25266543</v>
      </c>
      <c r="I5" s="186">
        <f t="shared" si="0"/>
        <v>-1162370</v>
      </c>
      <c r="J5" s="186">
        <f t="shared" si="0"/>
        <v>24104173</v>
      </c>
      <c r="K5" s="186">
        <f t="shared" si="0"/>
        <v>-246753</v>
      </c>
      <c r="L5" s="186">
        <f t="shared" si="0"/>
        <v>1549551</v>
      </c>
      <c r="M5" s="186">
        <f t="shared" si="0"/>
        <v>171560</v>
      </c>
      <c r="N5" s="186">
        <f t="shared" si="0"/>
        <v>1514790</v>
      </c>
      <c r="O5" s="186">
        <f t="shared" si="0"/>
        <v>1475293</v>
      </c>
      <c r="P5" s="186">
        <f t="shared" si="0"/>
        <v>1608961</v>
      </c>
      <c r="Q5" s="186">
        <f t="shared" si="0"/>
        <v>1595885</v>
      </c>
      <c r="R5" s="186">
        <f t="shared" si="0"/>
        <v>1700244</v>
      </c>
      <c r="S5" s="186">
        <f t="shared" ref="S5" si="1">SUM(S6+S10+S52+S77)</f>
        <v>1707600</v>
      </c>
      <c r="T5" s="186">
        <f>SUM(T6+T10+T52+T77)</f>
        <v>1784452</v>
      </c>
      <c r="U5" s="186">
        <f>SUM(U6+U10+U52+U77)</f>
        <v>0</v>
      </c>
      <c r="V5" s="186">
        <f>SUM(V6+V10+V52+V77)</f>
        <v>1909114</v>
      </c>
    </row>
    <row r="6" spans="1:28" x14ac:dyDescent="0.25">
      <c r="A6" s="187" t="s">
        <v>327</v>
      </c>
      <c r="B6" s="187"/>
      <c r="C6" s="187"/>
      <c r="D6" s="188">
        <v>6529000</v>
      </c>
      <c r="E6" s="188">
        <f>SUM(E7:E9)</f>
        <v>6385330</v>
      </c>
      <c r="F6" s="188"/>
      <c r="G6" s="188">
        <f t="shared" ref="G6:L6" si="2">SUM(G7:G9)</f>
        <v>6406000</v>
      </c>
      <c r="H6" s="188">
        <f t="shared" si="2"/>
        <v>13004000</v>
      </c>
      <c r="I6" s="188">
        <f t="shared" si="2"/>
        <v>-470000</v>
      </c>
      <c r="J6" s="188">
        <f t="shared" si="2"/>
        <v>12534000</v>
      </c>
      <c r="K6" s="188">
        <f t="shared" si="2"/>
        <v>-124380</v>
      </c>
      <c r="L6" s="188">
        <f t="shared" si="2"/>
        <v>829349</v>
      </c>
      <c r="M6" s="188"/>
      <c r="N6" s="188">
        <f>SUM(N7:N9)</f>
        <v>843620</v>
      </c>
      <c r="O6" s="188">
        <f>SUM(O7:O9)</f>
        <v>807270</v>
      </c>
      <c r="P6" s="188">
        <f>SUM(P7:P9)</f>
        <v>930667</v>
      </c>
      <c r="Q6" s="188">
        <f>SUM(Q7:Q9)</f>
        <v>960267</v>
      </c>
      <c r="R6" s="188">
        <f>SUM(R7:R9)</f>
        <v>1133539</v>
      </c>
      <c r="S6" s="188">
        <f t="shared" ref="S6" si="3">SUM(S7:S9)</f>
        <v>1149765</v>
      </c>
      <c r="T6" s="188">
        <f t="shared" ref="T6:V6" si="4">SUM(T7:T9)</f>
        <v>1213896</v>
      </c>
      <c r="U6" s="188">
        <f t="shared" si="4"/>
        <v>0</v>
      </c>
      <c r="V6" s="188">
        <f t="shared" si="4"/>
        <v>1336300</v>
      </c>
    </row>
    <row r="7" spans="1:28" x14ac:dyDescent="0.25">
      <c r="A7" s="99" t="s">
        <v>328</v>
      </c>
      <c r="B7" s="100">
        <v>4510000</v>
      </c>
      <c r="C7" s="100">
        <v>4597557</v>
      </c>
      <c r="D7" s="100">
        <v>5849000</v>
      </c>
      <c r="E7" s="100">
        <v>5799412</v>
      </c>
      <c r="F7" s="137">
        <v>120000</v>
      </c>
      <c r="G7" s="100">
        <v>5800000</v>
      </c>
      <c r="H7" s="189">
        <v>11940000</v>
      </c>
      <c r="I7" s="100">
        <v>-670000</v>
      </c>
      <c r="J7" s="100">
        <f>SUM(H7:I7)</f>
        <v>11270000</v>
      </c>
      <c r="K7" s="100">
        <v>-124380</v>
      </c>
      <c r="L7" s="118">
        <v>756951</v>
      </c>
      <c r="M7" s="190">
        <v>11388299</v>
      </c>
      <c r="N7" s="191">
        <v>769720</v>
      </c>
      <c r="O7" s="100">
        <v>730128</v>
      </c>
      <c r="P7" s="100">
        <v>858195</v>
      </c>
      <c r="Q7" s="118">
        <v>893272</v>
      </c>
      <c r="R7" s="100">
        <v>1057539</v>
      </c>
      <c r="S7" s="100">
        <v>1073298</v>
      </c>
      <c r="T7" s="100">
        <v>1137696</v>
      </c>
      <c r="U7" s="100"/>
      <c r="V7" s="100">
        <v>1260000</v>
      </c>
      <c r="W7" s="224"/>
      <c r="X7" s="177"/>
      <c r="Y7" s="177"/>
      <c r="Z7" s="177"/>
      <c r="AA7" s="177"/>
      <c r="AB7" s="177"/>
    </row>
    <row r="8" spans="1:28" x14ac:dyDescent="0.25">
      <c r="A8" s="99" t="s">
        <v>329</v>
      </c>
      <c r="B8" s="100">
        <v>700000</v>
      </c>
      <c r="C8" s="100">
        <v>576864</v>
      </c>
      <c r="D8" s="100">
        <v>675000</v>
      </c>
      <c r="E8" s="100">
        <v>585918</v>
      </c>
      <c r="F8" s="100"/>
      <c r="G8" s="100">
        <v>600000</v>
      </c>
      <c r="H8" s="189">
        <v>1034000</v>
      </c>
      <c r="I8" s="100">
        <v>200000</v>
      </c>
      <c r="J8" s="100">
        <f>SUM(H8:I8)</f>
        <v>1234000</v>
      </c>
      <c r="K8" s="100"/>
      <c r="L8" s="118">
        <v>71114</v>
      </c>
      <c r="M8" s="190">
        <v>1184070</v>
      </c>
      <c r="N8" s="191">
        <v>72000</v>
      </c>
      <c r="O8" s="100">
        <v>75224</v>
      </c>
      <c r="P8" s="100">
        <v>70826</v>
      </c>
      <c r="Q8" s="118">
        <v>65000</v>
      </c>
      <c r="R8" s="100">
        <v>74000</v>
      </c>
      <c r="S8" s="100">
        <v>74568</v>
      </c>
      <c r="T8" s="100">
        <v>74300</v>
      </c>
      <c r="U8" s="100"/>
      <c r="V8" s="100">
        <v>74300</v>
      </c>
      <c r="W8" s="177"/>
      <c r="X8" s="177"/>
      <c r="Y8" s="177"/>
      <c r="Z8" s="177"/>
      <c r="AA8" s="177"/>
      <c r="AB8" s="177"/>
    </row>
    <row r="9" spans="1:28" x14ac:dyDescent="0.25">
      <c r="A9" s="99" t="s">
        <v>330</v>
      </c>
      <c r="B9" s="100">
        <v>5000</v>
      </c>
      <c r="C9" s="122">
        <v>0</v>
      </c>
      <c r="D9" s="122">
        <v>5000</v>
      </c>
      <c r="E9" s="99">
        <v>0</v>
      </c>
      <c r="F9" s="137">
        <f>SUM(F10:F14)</f>
        <v>717077</v>
      </c>
      <c r="G9" s="100">
        <v>6000</v>
      </c>
      <c r="H9" s="100">
        <v>30000</v>
      </c>
      <c r="I9" s="100"/>
      <c r="J9" s="100">
        <v>30000</v>
      </c>
      <c r="K9" s="100"/>
      <c r="L9" s="118">
        <v>1284</v>
      </c>
      <c r="M9" s="190">
        <v>28662</v>
      </c>
      <c r="N9" s="191">
        <v>1900</v>
      </c>
      <c r="O9" s="100">
        <v>1918</v>
      </c>
      <c r="P9" s="100">
        <v>1646</v>
      </c>
      <c r="Q9" s="118">
        <v>1995</v>
      </c>
      <c r="R9" s="100">
        <v>2000</v>
      </c>
      <c r="S9" s="100">
        <v>1899</v>
      </c>
      <c r="T9" s="100">
        <v>1900</v>
      </c>
      <c r="U9" s="100"/>
      <c r="V9" s="100">
        <v>2000</v>
      </c>
      <c r="W9" s="177"/>
      <c r="X9" s="177"/>
      <c r="Y9" s="177"/>
      <c r="Z9" s="177"/>
      <c r="AA9" s="177"/>
      <c r="AB9" s="177"/>
    </row>
    <row r="10" spans="1:28" x14ac:dyDescent="0.25">
      <c r="A10" s="192" t="s">
        <v>331</v>
      </c>
      <c r="B10" s="193"/>
      <c r="C10" s="192"/>
      <c r="D10" s="192"/>
      <c r="E10" s="192"/>
      <c r="F10" s="193">
        <v>170000</v>
      </c>
      <c r="G10" s="193">
        <f t="shared" ref="G10:R10" si="5">SUM(G11+G12+G20+G26+G27+G30+G37+G40+G43+G48+G50)</f>
        <v>2096326</v>
      </c>
      <c r="H10" s="193">
        <f t="shared" si="5"/>
        <v>3582565</v>
      </c>
      <c r="I10" s="193">
        <f t="shared" si="5"/>
        <v>140551</v>
      </c>
      <c r="J10" s="193">
        <f t="shared" si="5"/>
        <v>3723116</v>
      </c>
      <c r="K10" s="193">
        <f t="shared" si="5"/>
        <v>-85000</v>
      </c>
      <c r="L10" s="194">
        <f t="shared" si="5"/>
        <v>259287</v>
      </c>
      <c r="M10" s="193">
        <f t="shared" si="5"/>
        <v>157452</v>
      </c>
      <c r="N10" s="191">
        <f t="shared" si="5"/>
        <v>253249</v>
      </c>
      <c r="O10" s="193">
        <f t="shared" si="5"/>
        <v>243170</v>
      </c>
      <c r="P10" s="193">
        <f t="shared" si="5"/>
        <v>248754</v>
      </c>
      <c r="Q10" s="193">
        <f t="shared" si="5"/>
        <v>267591</v>
      </c>
      <c r="R10" s="193">
        <f t="shared" si="5"/>
        <v>176828</v>
      </c>
      <c r="S10" s="193">
        <f>SUM(S11+S12+S20+S26+S27+S30+S34+S37+S40+S43+S48+S50)</f>
        <v>167323</v>
      </c>
      <c r="T10" s="193">
        <f>SUM(T11+T12+T20+T26+T27+T30+T34+T37+T40+T43+T48+T50)</f>
        <v>151305</v>
      </c>
      <c r="U10" s="193">
        <f t="shared" ref="U10:V10" si="6">SUM(U11+U12+U20+U26+U27+U30+U34+U37+U40+U43+U48+U50)</f>
        <v>0</v>
      </c>
      <c r="V10" s="193">
        <f t="shared" si="6"/>
        <v>176165</v>
      </c>
      <c r="W10" s="177"/>
      <c r="X10" s="177"/>
      <c r="Y10" s="177"/>
      <c r="Z10" s="177"/>
      <c r="AA10" s="177"/>
      <c r="AB10" s="177"/>
    </row>
    <row r="11" spans="1:28" x14ac:dyDescent="0.25">
      <c r="A11" s="105" t="s">
        <v>332</v>
      </c>
      <c r="B11" s="122">
        <v>6000</v>
      </c>
      <c r="C11" s="122">
        <v>6115</v>
      </c>
      <c r="D11" s="137">
        <v>7000</v>
      </c>
      <c r="E11" s="137">
        <v>34215</v>
      </c>
      <c r="F11" s="100">
        <v>62000</v>
      </c>
      <c r="G11" s="137">
        <v>40000</v>
      </c>
      <c r="H11" s="137">
        <v>120000</v>
      </c>
      <c r="I11" s="105"/>
      <c r="J11" s="137">
        <v>120000</v>
      </c>
      <c r="K11" s="100"/>
      <c r="L11" s="119">
        <v>8215</v>
      </c>
      <c r="M11" s="195">
        <v>113476</v>
      </c>
      <c r="N11" s="196">
        <v>9000</v>
      </c>
      <c r="O11" s="137">
        <v>6391</v>
      </c>
      <c r="P11" s="137">
        <v>6874</v>
      </c>
      <c r="Q11" s="119">
        <v>8000</v>
      </c>
      <c r="R11" s="137">
        <v>7000</v>
      </c>
      <c r="S11" s="137">
        <v>6073</v>
      </c>
      <c r="T11" s="137">
        <v>6000</v>
      </c>
      <c r="U11" s="137"/>
      <c r="V11" s="137">
        <v>7500</v>
      </c>
      <c r="W11" s="177"/>
      <c r="X11" s="177"/>
      <c r="Y11" s="177"/>
      <c r="Z11" s="177"/>
      <c r="AA11" s="177"/>
      <c r="AB11" s="177"/>
    </row>
    <row r="12" spans="1:28" x14ac:dyDescent="0.25">
      <c r="A12" s="105" t="s">
        <v>333</v>
      </c>
      <c r="B12" s="99"/>
      <c r="C12" s="99"/>
      <c r="D12" s="137">
        <v>241600</v>
      </c>
      <c r="E12" s="137">
        <f>SUM(E14:E19)</f>
        <v>156477</v>
      </c>
      <c r="F12" s="100">
        <f>SUM(D12:E12)</f>
        <v>398077</v>
      </c>
      <c r="G12" s="137">
        <f t="shared" ref="G12:L12" si="7">SUM(G14:G19)</f>
        <v>190200</v>
      </c>
      <c r="H12" s="137">
        <f t="shared" si="7"/>
        <v>484000</v>
      </c>
      <c r="I12" s="137">
        <f t="shared" si="7"/>
        <v>20000</v>
      </c>
      <c r="J12" s="137">
        <f t="shared" si="7"/>
        <v>504000</v>
      </c>
      <c r="K12" s="137">
        <f t="shared" si="7"/>
        <v>0</v>
      </c>
      <c r="L12" s="119">
        <f t="shared" si="7"/>
        <v>47149</v>
      </c>
      <c r="M12" s="195"/>
      <c r="N12" s="196">
        <f>SUM(N14:N19)</f>
        <v>34087</v>
      </c>
      <c r="O12" s="137">
        <f>SUM(O14:O19)</f>
        <v>39202</v>
      </c>
      <c r="P12" s="137">
        <f>SUM(P16:P19)+P13</f>
        <v>29401</v>
      </c>
      <c r="Q12" s="137">
        <f t="shared" ref="Q12:S12" si="8">SUM(Q16:Q19)+Q13</f>
        <v>39504</v>
      </c>
      <c r="R12" s="137">
        <f t="shared" si="8"/>
        <v>32153</v>
      </c>
      <c r="S12" s="137">
        <f t="shared" si="8"/>
        <v>43837</v>
      </c>
      <c r="T12" s="137">
        <f>T13+T18+T19</f>
        <v>39207</v>
      </c>
      <c r="U12" s="261">
        <f t="shared" ref="U12:V12" si="9">U13+U18+U19</f>
        <v>0</v>
      </c>
      <c r="V12" s="261">
        <f t="shared" si="9"/>
        <v>46053</v>
      </c>
      <c r="W12" s="177"/>
      <c r="X12" s="177"/>
      <c r="Y12" s="177"/>
      <c r="Z12" s="177"/>
      <c r="AA12" s="177"/>
      <c r="AB12" s="177"/>
    </row>
    <row r="13" spans="1:28" x14ac:dyDescent="0.25">
      <c r="A13" s="197" t="s">
        <v>399</v>
      </c>
      <c r="B13" s="99"/>
      <c r="C13" s="99"/>
      <c r="D13" s="137"/>
      <c r="E13" s="137"/>
      <c r="F13" s="100"/>
      <c r="G13" s="137"/>
      <c r="H13" s="137"/>
      <c r="I13" s="137"/>
      <c r="J13" s="137"/>
      <c r="K13" s="137"/>
      <c r="L13" s="119"/>
      <c r="M13" s="195"/>
      <c r="N13" s="196"/>
      <c r="O13" s="137"/>
      <c r="P13" s="100">
        <v>12452</v>
      </c>
      <c r="Q13" s="118">
        <v>15768</v>
      </c>
      <c r="R13" s="100">
        <v>19692</v>
      </c>
      <c r="S13" s="119">
        <f>S14+S15</f>
        <v>16257</v>
      </c>
      <c r="T13" s="137">
        <f>T14+T15+T16+T17</f>
        <v>18719</v>
      </c>
      <c r="U13" s="261">
        <f t="shared" ref="U13:V13" si="10">U14+U15+U16+U17</f>
        <v>0</v>
      </c>
      <c r="V13" s="261">
        <f t="shared" si="10"/>
        <v>23065</v>
      </c>
      <c r="W13" s="177"/>
      <c r="X13" s="177"/>
      <c r="Y13" s="177"/>
      <c r="Z13" s="177"/>
      <c r="AA13" s="177"/>
      <c r="AB13" s="177"/>
    </row>
    <row r="14" spans="1:28" x14ac:dyDescent="0.25">
      <c r="A14" s="197" t="s">
        <v>397</v>
      </c>
      <c r="B14" s="100">
        <v>18000</v>
      </c>
      <c r="C14" s="100">
        <v>14995</v>
      </c>
      <c r="D14" s="100">
        <v>51100</v>
      </c>
      <c r="E14" s="100">
        <v>67133</v>
      </c>
      <c r="F14" s="100">
        <v>87000</v>
      </c>
      <c r="G14" s="100">
        <v>70000</v>
      </c>
      <c r="H14" s="100">
        <v>170000</v>
      </c>
      <c r="I14" s="100"/>
      <c r="J14" s="100">
        <v>170000</v>
      </c>
      <c r="K14" s="100"/>
      <c r="L14" s="118">
        <v>21232</v>
      </c>
      <c r="M14" s="190">
        <v>216196</v>
      </c>
      <c r="N14" s="191">
        <v>14995</v>
      </c>
      <c r="O14" s="100">
        <v>15960</v>
      </c>
      <c r="P14" s="218">
        <v>0</v>
      </c>
      <c r="Q14" s="219">
        <v>0</v>
      </c>
      <c r="R14" s="218">
        <v>0</v>
      </c>
      <c r="S14" s="100">
        <v>8127</v>
      </c>
      <c r="T14" s="100">
        <v>7332</v>
      </c>
      <c r="U14" s="100"/>
      <c r="V14" s="100">
        <v>9540</v>
      </c>
      <c r="W14" s="177"/>
      <c r="X14" s="177"/>
      <c r="Y14" s="177"/>
      <c r="Z14" s="177"/>
      <c r="AA14" s="177"/>
      <c r="AB14" s="177"/>
    </row>
    <row r="15" spans="1:28" x14ac:dyDescent="0.25">
      <c r="A15" s="197" t="s">
        <v>398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18"/>
      <c r="M15" s="190"/>
      <c r="N15" s="191"/>
      <c r="O15" s="100"/>
      <c r="P15" s="218">
        <v>0</v>
      </c>
      <c r="Q15" s="219">
        <v>0</v>
      </c>
      <c r="R15" s="218">
        <v>0</v>
      </c>
      <c r="S15" s="100">
        <v>8130</v>
      </c>
      <c r="T15" s="100">
        <v>5437</v>
      </c>
      <c r="U15" s="100"/>
      <c r="V15" s="100">
        <v>7500</v>
      </c>
      <c r="W15" s="177" t="s">
        <v>435</v>
      </c>
      <c r="X15" s="177">
        <v>260.52999999999997</v>
      </c>
      <c r="Y15" s="177"/>
      <c r="Z15" s="177"/>
      <c r="AA15" s="177"/>
      <c r="AB15" s="177"/>
    </row>
    <row r="16" spans="1:28" x14ac:dyDescent="0.25">
      <c r="A16" s="99" t="s">
        <v>334</v>
      </c>
      <c r="B16" s="100">
        <v>35000</v>
      </c>
      <c r="C16" s="100">
        <v>31388</v>
      </c>
      <c r="D16" s="100">
        <v>33500</v>
      </c>
      <c r="E16" s="100">
        <v>29115</v>
      </c>
      <c r="F16" s="100"/>
      <c r="G16" s="100">
        <v>35000</v>
      </c>
      <c r="H16" s="100">
        <v>62000</v>
      </c>
      <c r="I16" s="100"/>
      <c r="J16" s="100">
        <v>62000</v>
      </c>
      <c r="K16" s="100"/>
      <c r="L16" s="118">
        <v>3490</v>
      </c>
      <c r="M16" s="190">
        <v>43826</v>
      </c>
      <c r="N16" s="191">
        <v>4383</v>
      </c>
      <c r="O16" s="100">
        <v>3675</v>
      </c>
      <c r="P16" s="100">
        <v>4240</v>
      </c>
      <c r="Q16" s="118">
        <v>4400</v>
      </c>
      <c r="R16" s="100">
        <v>4500</v>
      </c>
      <c r="S16" s="100">
        <v>3528</v>
      </c>
      <c r="T16" s="100">
        <v>4950</v>
      </c>
      <c r="U16" s="100"/>
      <c r="V16" s="100">
        <v>5025</v>
      </c>
      <c r="W16" s="177"/>
      <c r="X16" s="177"/>
      <c r="Y16" s="177"/>
      <c r="Z16" s="177"/>
      <c r="AA16" s="177"/>
      <c r="AB16" s="177"/>
    </row>
    <row r="17" spans="1:28" x14ac:dyDescent="0.25">
      <c r="A17" s="99" t="s">
        <v>335</v>
      </c>
      <c r="B17" s="100"/>
      <c r="C17" s="100"/>
      <c r="D17" s="100"/>
      <c r="E17" s="100"/>
      <c r="F17" s="137">
        <f>SUM(F18:F21)</f>
        <v>795276</v>
      </c>
      <c r="G17" s="100"/>
      <c r="H17" s="100">
        <v>25000</v>
      </c>
      <c r="I17" s="100">
        <v>10000</v>
      </c>
      <c r="J17" s="100">
        <f>SUM(H17:I17)</f>
        <v>35000</v>
      </c>
      <c r="K17" s="100"/>
      <c r="L17" s="118">
        <v>757</v>
      </c>
      <c r="M17" s="190">
        <v>20222</v>
      </c>
      <c r="N17" s="191">
        <v>1225</v>
      </c>
      <c r="O17" s="100">
        <v>1598</v>
      </c>
      <c r="P17" s="100">
        <v>1070</v>
      </c>
      <c r="Q17" s="118">
        <v>1332</v>
      </c>
      <c r="R17" s="100">
        <v>333</v>
      </c>
      <c r="S17" s="100">
        <v>997</v>
      </c>
      <c r="T17" s="100">
        <v>1000</v>
      </c>
      <c r="U17" s="100"/>
      <c r="V17" s="100">
        <v>1000</v>
      </c>
      <c r="W17" s="224"/>
      <c r="X17" s="177"/>
      <c r="Y17" s="177"/>
      <c r="Z17" s="177"/>
      <c r="AA17" s="177"/>
      <c r="AB17" s="177"/>
    </row>
    <row r="18" spans="1:28" x14ac:dyDescent="0.25">
      <c r="A18" s="99" t="s">
        <v>336</v>
      </c>
      <c r="B18" s="122">
        <v>50000</v>
      </c>
      <c r="C18" s="122">
        <v>44578</v>
      </c>
      <c r="D18" s="122">
        <v>50000</v>
      </c>
      <c r="E18" s="100">
        <v>47813</v>
      </c>
      <c r="F18" s="100">
        <v>3000</v>
      </c>
      <c r="G18" s="100">
        <v>70200</v>
      </c>
      <c r="H18" s="100">
        <v>140000</v>
      </c>
      <c r="I18" s="100">
        <v>10000</v>
      </c>
      <c r="J18" s="100">
        <f>SUM(H18:I18)</f>
        <v>150000</v>
      </c>
      <c r="K18" s="100"/>
      <c r="L18" s="118">
        <v>17896</v>
      </c>
      <c r="M18" s="190">
        <v>165402</v>
      </c>
      <c r="N18" s="191">
        <v>11000</v>
      </c>
      <c r="O18" s="100">
        <v>10865</v>
      </c>
      <c r="P18" s="100">
        <v>9411</v>
      </c>
      <c r="Q18" s="118">
        <v>15520</v>
      </c>
      <c r="R18" s="100">
        <v>5000</v>
      </c>
      <c r="S18" s="100">
        <v>20574</v>
      </c>
      <c r="T18" s="100">
        <v>17500</v>
      </c>
      <c r="U18" s="100"/>
      <c r="V18" s="100">
        <v>20000</v>
      </c>
      <c r="W18" s="224"/>
      <c r="X18" s="177"/>
      <c r="Y18" s="177"/>
      <c r="Z18" s="177"/>
      <c r="AA18" s="177"/>
      <c r="AB18" s="177"/>
    </row>
    <row r="19" spans="1:28" x14ac:dyDescent="0.25">
      <c r="A19" s="99" t="s">
        <v>337</v>
      </c>
      <c r="B19" s="122"/>
      <c r="C19" s="122"/>
      <c r="D19" s="122">
        <v>22000</v>
      </c>
      <c r="E19" s="100">
        <v>12416</v>
      </c>
      <c r="F19" s="100">
        <f>SUM(D19:E19)</f>
        <v>34416</v>
      </c>
      <c r="G19" s="100">
        <v>15000</v>
      </c>
      <c r="H19" s="100">
        <v>87000</v>
      </c>
      <c r="I19" s="100"/>
      <c r="J19" s="100">
        <v>87000</v>
      </c>
      <c r="K19" s="100"/>
      <c r="L19" s="118">
        <v>3774</v>
      </c>
      <c r="M19" s="190">
        <v>167389</v>
      </c>
      <c r="N19" s="191">
        <v>2484</v>
      </c>
      <c r="O19" s="100">
        <v>7104</v>
      </c>
      <c r="P19" s="100">
        <v>2228</v>
      </c>
      <c r="Q19" s="118">
        <v>2484</v>
      </c>
      <c r="R19" s="100">
        <v>2628</v>
      </c>
      <c r="S19" s="100">
        <v>2481</v>
      </c>
      <c r="T19" s="100">
        <v>2988</v>
      </c>
      <c r="U19" s="100"/>
      <c r="V19" s="100">
        <v>2988</v>
      </c>
      <c r="W19" s="177"/>
      <c r="X19" s="177"/>
      <c r="Y19" s="177"/>
      <c r="Z19" s="177"/>
      <c r="AA19" s="177"/>
      <c r="AB19" s="177"/>
    </row>
    <row r="20" spans="1:28" x14ac:dyDescent="0.25">
      <c r="A20" s="105" t="s">
        <v>338</v>
      </c>
      <c r="B20" s="100"/>
      <c r="C20" s="99"/>
      <c r="D20" s="137">
        <v>416000</v>
      </c>
      <c r="E20" s="137">
        <f>SUM(E21:E25)</f>
        <v>324860</v>
      </c>
      <c r="F20" s="100">
        <f>SUM(D20:E20)</f>
        <v>740860</v>
      </c>
      <c r="G20" s="137">
        <f t="shared" ref="G20:L20" si="11">SUM(G21:G25)</f>
        <v>345626</v>
      </c>
      <c r="H20" s="137">
        <f t="shared" si="11"/>
        <v>470035</v>
      </c>
      <c r="I20" s="137">
        <f t="shared" si="11"/>
        <v>0</v>
      </c>
      <c r="J20" s="137">
        <f t="shared" si="11"/>
        <v>470035</v>
      </c>
      <c r="K20" s="137">
        <f t="shared" si="11"/>
        <v>-100000</v>
      </c>
      <c r="L20" s="119">
        <f t="shared" si="11"/>
        <v>35378</v>
      </c>
      <c r="M20" s="195"/>
      <c r="N20" s="196">
        <f t="shared" ref="N20:V20" si="12">SUM(N21:N25)</f>
        <v>34640</v>
      </c>
      <c r="O20" s="137">
        <f t="shared" si="12"/>
        <v>35088</v>
      </c>
      <c r="P20" s="137">
        <f t="shared" si="12"/>
        <v>43624</v>
      </c>
      <c r="Q20" s="119">
        <f t="shared" si="12"/>
        <v>41190</v>
      </c>
      <c r="R20" s="119">
        <f t="shared" si="12"/>
        <v>44820</v>
      </c>
      <c r="S20" s="119">
        <f t="shared" si="12"/>
        <v>44199</v>
      </c>
      <c r="T20" s="119">
        <f t="shared" si="12"/>
        <v>44550</v>
      </c>
      <c r="U20" s="258">
        <f t="shared" si="12"/>
        <v>0</v>
      </c>
      <c r="V20" s="258">
        <f t="shared" si="12"/>
        <v>48100</v>
      </c>
      <c r="W20" s="177"/>
      <c r="X20" s="177"/>
      <c r="Y20" s="177"/>
      <c r="Z20" s="177"/>
      <c r="AA20" s="177"/>
      <c r="AB20" s="177"/>
    </row>
    <row r="21" spans="1:28" x14ac:dyDescent="0.25">
      <c r="A21" s="99" t="s">
        <v>339</v>
      </c>
      <c r="B21" s="100">
        <v>0</v>
      </c>
      <c r="C21" s="100">
        <v>0</v>
      </c>
      <c r="D21" s="100">
        <v>5000</v>
      </c>
      <c r="E21" s="100">
        <v>2495</v>
      </c>
      <c r="F21" s="100">
        <v>17000</v>
      </c>
      <c r="G21" s="100">
        <v>5000</v>
      </c>
      <c r="H21" s="100">
        <v>3000</v>
      </c>
      <c r="I21" s="100"/>
      <c r="J21" s="100">
        <v>3000</v>
      </c>
      <c r="K21" s="100"/>
      <c r="L21" s="118">
        <v>166</v>
      </c>
      <c r="M21" s="190">
        <v>2890</v>
      </c>
      <c r="N21" s="191">
        <v>120</v>
      </c>
      <c r="O21" s="100">
        <v>256</v>
      </c>
      <c r="P21" s="100">
        <v>151</v>
      </c>
      <c r="Q21" s="118">
        <v>120</v>
      </c>
      <c r="R21" s="100">
        <v>220</v>
      </c>
      <c r="S21" s="100">
        <v>228</v>
      </c>
      <c r="T21" s="100">
        <v>150</v>
      </c>
      <c r="U21" s="100"/>
      <c r="V21" s="100">
        <v>100</v>
      </c>
      <c r="W21" s="177"/>
      <c r="X21" s="177"/>
      <c r="Y21" s="177"/>
      <c r="Z21" s="177"/>
      <c r="AA21" s="177"/>
      <c r="AB21" s="177"/>
    </row>
    <row r="22" spans="1:28" x14ac:dyDescent="0.25">
      <c r="A22" s="99" t="s">
        <v>340</v>
      </c>
      <c r="B22" s="100">
        <v>310000</v>
      </c>
      <c r="C22" s="100">
        <v>293461</v>
      </c>
      <c r="D22" s="100">
        <v>300000</v>
      </c>
      <c r="E22" s="100">
        <v>290309</v>
      </c>
      <c r="F22" s="100"/>
      <c r="G22" s="100">
        <v>300626</v>
      </c>
      <c r="H22" s="189">
        <v>425035</v>
      </c>
      <c r="I22" s="100"/>
      <c r="J22" s="189">
        <v>425035</v>
      </c>
      <c r="K22" s="100">
        <v>-100000</v>
      </c>
      <c r="L22" s="118">
        <v>29159</v>
      </c>
      <c r="M22" s="190">
        <v>453539</v>
      </c>
      <c r="N22" s="191">
        <v>28000</v>
      </c>
      <c r="O22" s="100">
        <v>28760</v>
      </c>
      <c r="P22" s="100">
        <v>35298</v>
      </c>
      <c r="Q22" s="118">
        <v>34000</v>
      </c>
      <c r="R22" s="100">
        <v>36000</v>
      </c>
      <c r="S22" s="100">
        <v>33341</v>
      </c>
      <c r="T22" s="100">
        <f>33000+2000</f>
        <v>35000</v>
      </c>
      <c r="U22" s="100"/>
      <c r="V22" s="100">
        <v>39000</v>
      </c>
    </row>
    <row r="23" spans="1:28" x14ac:dyDescent="0.25">
      <c r="A23" s="99" t="s">
        <v>341</v>
      </c>
      <c r="B23" s="100">
        <v>15000</v>
      </c>
      <c r="C23" s="100">
        <v>11267</v>
      </c>
      <c r="D23" s="100">
        <v>15000</v>
      </c>
      <c r="E23" s="100">
        <v>13923</v>
      </c>
      <c r="F23" s="137">
        <v>20000</v>
      </c>
      <c r="G23" s="100">
        <v>20000</v>
      </c>
      <c r="H23" s="100">
        <v>17000</v>
      </c>
      <c r="I23" s="100"/>
      <c r="J23" s="100">
        <v>17000</v>
      </c>
      <c r="K23" s="100"/>
      <c r="L23" s="118">
        <v>1354</v>
      </c>
      <c r="M23" s="190">
        <v>20828</v>
      </c>
      <c r="N23" s="191">
        <v>1500</v>
      </c>
      <c r="O23" s="100">
        <v>1598</v>
      </c>
      <c r="P23" s="100">
        <v>1539</v>
      </c>
      <c r="Q23" s="118">
        <v>1700</v>
      </c>
      <c r="R23" s="100">
        <v>2200</v>
      </c>
      <c r="S23" s="100">
        <v>2652</v>
      </c>
      <c r="T23" s="100">
        <v>2700</v>
      </c>
      <c r="U23" s="100"/>
      <c r="V23" s="100">
        <v>2000</v>
      </c>
    </row>
    <row r="24" spans="1:28" x14ac:dyDescent="0.25">
      <c r="A24" s="99" t="s">
        <v>342</v>
      </c>
      <c r="B24" s="122"/>
      <c r="C24" s="122"/>
      <c r="D24" s="122"/>
      <c r="E24" s="100"/>
      <c r="F24" s="100"/>
      <c r="G24" s="100"/>
      <c r="H24" s="100"/>
      <c r="I24" s="100"/>
      <c r="J24" s="100"/>
      <c r="K24" s="100"/>
      <c r="L24" s="118">
        <v>0</v>
      </c>
      <c r="M24" s="190">
        <v>950</v>
      </c>
      <c r="N24" s="191">
        <v>320</v>
      </c>
      <c r="O24" s="100">
        <v>320</v>
      </c>
      <c r="P24" s="100">
        <v>10</v>
      </c>
      <c r="Q24" s="118">
        <v>300</v>
      </c>
      <c r="R24" s="100">
        <v>700</v>
      </c>
      <c r="S24" s="100">
        <v>901</v>
      </c>
      <c r="T24" s="100">
        <v>700</v>
      </c>
      <c r="U24" s="100"/>
      <c r="V24" s="100">
        <v>1000</v>
      </c>
      <c r="Y24" s="224"/>
    </row>
    <row r="25" spans="1:28" x14ac:dyDescent="0.25">
      <c r="A25" s="99" t="s">
        <v>343</v>
      </c>
      <c r="B25" s="100">
        <v>25000</v>
      </c>
      <c r="C25" s="100">
        <v>11373</v>
      </c>
      <c r="D25" s="100">
        <v>18000</v>
      </c>
      <c r="E25" s="100">
        <v>18133</v>
      </c>
      <c r="F25" s="137">
        <f>SUM(F26:F26)</f>
        <v>0</v>
      </c>
      <c r="G25" s="100">
        <v>20000</v>
      </c>
      <c r="H25" s="100">
        <v>25000</v>
      </c>
      <c r="I25" s="100"/>
      <c r="J25" s="100">
        <v>25000</v>
      </c>
      <c r="K25" s="100"/>
      <c r="L25" s="118">
        <v>4699</v>
      </c>
      <c r="M25" s="190">
        <v>54390</v>
      </c>
      <c r="N25" s="191">
        <v>4700</v>
      </c>
      <c r="O25" s="100">
        <v>4154</v>
      </c>
      <c r="P25" s="100">
        <v>6626</v>
      </c>
      <c r="Q25" s="118">
        <v>5070</v>
      </c>
      <c r="R25" s="100">
        <v>5700</v>
      </c>
      <c r="S25" s="100">
        <v>7077</v>
      </c>
      <c r="T25" s="100">
        <v>6000</v>
      </c>
      <c r="U25" s="100"/>
      <c r="V25" s="100">
        <v>6000</v>
      </c>
      <c r="Y25" s="224"/>
    </row>
    <row r="26" spans="1:28" x14ac:dyDescent="0.25">
      <c r="A26" s="105" t="s">
        <v>344</v>
      </c>
      <c r="B26" s="122">
        <v>30000</v>
      </c>
      <c r="C26" s="122">
        <v>11588</v>
      </c>
      <c r="D26" s="137">
        <v>20000</v>
      </c>
      <c r="E26" s="137">
        <v>11054</v>
      </c>
      <c r="F26" s="100">
        <v>0</v>
      </c>
      <c r="G26" s="137">
        <v>20000</v>
      </c>
      <c r="H26" s="137">
        <v>20000</v>
      </c>
      <c r="I26" s="99"/>
      <c r="J26" s="137">
        <v>20000</v>
      </c>
      <c r="K26" s="100"/>
      <c r="L26" s="119">
        <v>821</v>
      </c>
      <c r="M26" s="195">
        <v>8877</v>
      </c>
      <c r="N26" s="196">
        <v>1000</v>
      </c>
      <c r="O26" s="137">
        <v>639</v>
      </c>
      <c r="P26" s="137">
        <v>1176</v>
      </c>
      <c r="Q26" s="119">
        <v>1580</v>
      </c>
      <c r="R26" s="137">
        <v>1580</v>
      </c>
      <c r="S26" s="137">
        <v>1506</v>
      </c>
      <c r="T26" s="137">
        <v>1500</v>
      </c>
      <c r="U26" s="261"/>
      <c r="V26" s="137">
        <v>2200</v>
      </c>
      <c r="Y26" s="174"/>
    </row>
    <row r="27" spans="1:28" x14ac:dyDescent="0.25">
      <c r="A27" s="105" t="s">
        <v>345</v>
      </c>
      <c r="B27" s="100"/>
      <c r="C27" s="100"/>
      <c r="D27" s="137">
        <v>950000</v>
      </c>
      <c r="E27" s="137">
        <f>SUM(E28:E28)</f>
        <v>895700</v>
      </c>
      <c r="F27" s="100"/>
      <c r="G27" s="137">
        <v>1006000</v>
      </c>
      <c r="H27" s="137">
        <f>SUM(H28:H29)</f>
        <v>1837030</v>
      </c>
      <c r="I27" s="137">
        <f>SUM(I28:I28)</f>
        <v>100000</v>
      </c>
      <c r="J27" s="137">
        <f>SUM(J28:J29)</f>
        <v>1937030</v>
      </c>
      <c r="K27" s="137">
        <f>SUM(K28:K29)</f>
        <v>0</v>
      </c>
      <c r="L27" s="119">
        <f>SUM(L28:L29)</f>
        <v>124296</v>
      </c>
      <c r="M27" s="195"/>
      <c r="N27" s="196">
        <f>SUM(N28:N29)</f>
        <v>135203</v>
      </c>
      <c r="O27" s="137">
        <f>SUM(O28:O29)</f>
        <v>128095</v>
      </c>
      <c r="P27" s="137">
        <f>SUM(P28:P29)</f>
        <v>135011</v>
      </c>
      <c r="Q27" s="119">
        <f>SUM(Q28:Q29)</f>
        <v>136900</v>
      </c>
      <c r="R27" s="119">
        <f>SUM(R28:R29)</f>
        <v>37135</v>
      </c>
      <c r="S27" s="119">
        <f t="shared" ref="S27" si="13">SUM(S28:S29)</f>
        <v>41350</v>
      </c>
      <c r="T27" s="119">
        <f t="shared" ref="T27:V27" si="14">SUM(T28:T29)</f>
        <v>4700</v>
      </c>
      <c r="U27" s="258">
        <f t="shared" si="14"/>
        <v>0</v>
      </c>
      <c r="V27" s="258">
        <f t="shared" si="14"/>
        <v>6236</v>
      </c>
    </row>
    <row r="28" spans="1:28" x14ac:dyDescent="0.25">
      <c r="A28" s="99" t="s">
        <v>346</v>
      </c>
      <c r="B28" s="100">
        <v>837700</v>
      </c>
      <c r="C28" s="100">
        <v>895978</v>
      </c>
      <c r="D28" s="100">
        <v>947000</v>
      </c>
      <c r="E28" s="100">
        <v>895700</v>
      </c>
      <c r="F28" s="137">
        <f>SUM(F29:F29)</f>
        <v>72000</v>
      </c>
      <c r="G28" s="100">
        <v>1003000</v>
      </c>
      <c r="H28" s="189">
        <v>1765830</v>
      </c>
      <c r="I28" s="100">
        <v>100000</v>
      </c>
      <c r="J28" s="100">
        <f>SUM(H28:I28)</f>
        <v>1865830</v>
      </c>
      <c r="K28" s="100"/>
      <c r="L28" s="118">
        <v>121210</v>
      </c>
      <c r="M28" s="190">
        <v>1894207</v>
      </c>
      <c r="N28" s="191">
        <v>131403</v>
      </c>
      <c r="O28" s="100">
        <v>124609</v>
      </c>
      <c r="P28" s="100">
        <v>130711</v>
      </c>
      <c r="Q28" s="118">
        <v>132600</v>
      </c>
      <c r="R28" s="100">
        <v>32000</v>
      </c>
      <c r="S28" s="100">
        <v>36375</v>
      </c>
      <c r="T28" s="100">
        <v>0</v>
      </c>
      <c r="U28" s="100"/>
      <c r="V28" s="100">
        <v>0</v>
      </c>
    </row>
    <row r="29" spans="1:28" x14ac:dyDescent="0.25">
      <c r="A29" s="99" t="s">
        <v>347</v>
      </c>
      <c r="B29" s="100"/>
      <c r="C29" s="100"/>
      <c r="D29" s="100"/>
      <c r="E29" s="99"/>
      <c r="F29" s="100">
        <v>72000</v>
      </c>
      <c r="G29" s="100"/>
      <c r="H29" s="100">
        <v>71200</v>
      </c>
      <c r="I29" s="99"/>
      <c r="J29" s="100">
        <v>71200</v>
      </c>
      <c r="K29" s="100"/>
      <c r="L29" s="118">
        <v>3086</v>
      </c>
      <c r="M29" s="190">
        <v>53079</v>
      </c>
      <c r="N29" s="191">
        <v>3800</v>
      </c>
      <c r="O29" s="100">
        <v>3486</v>
      </c>
      <c r="P29" s="100">
        <v>4300</v>
      </c>
      <c r="Q29" s="118">
        <v>4300</v>
      </c>
      <c r="R29" s="100">
        <v>5135</v>
      </c>
      <c r="S29" s="100">
        <v>4975</v>
      </c>
      <c r="T29" s="100">
        <v>4700</v>
      </c>
      <c r="U29" s="100"/>
      <c r="V29" s="100">
        <v>6236</v>
      </c>
    </row>
    <row r="30" spans="1:28" x14ac:dyDescent="0.25">
      <c r="A30" s="105" t="s">
        <v>348</v>
      </c>
      <c r="B30" s="137">
        <f>SUM(B31:B33)</f>
        <v>260000</v>
      </c>
      <c r="C30" s="137">
        <f>SUM(C31:C33)</f>
        <v>208282</v>
      </c>
      <c r="D30" s="137">
        <f>SUM(D31:D33)</f>
        <v>250000</v>
      </c>
      <c r="E30" s="137">
        <f>SUM(E31:E33)</f>
        <v>196208</v>
      </c>
      <c r="F30" s="100"/>
      <c r="G30" s="137">
        <f t="shared" ref="G30:L30" si="15">SUM(G31:G33)</f>
        <v>215000</v>
      </c>
      <c r="H30" s="137">
        <f t="shared" si="15"/>
        <v>356000</v>
      </c>
      <c r="I30" s="137">
        <f t="shared" si="15"/>
        <v>10551</v>
      </c>
      <c r="J30" s="137">
        <f t="shared" si="15"/>
        <v>366551</v>
      </c>
      <c r="K30" s="137">
        <f t="shared" si="15"/>
        <v>0</v>
      </c>
      <c r="L30" s="119">
        <f t="shared" si="15"/>
        <v>21397</v>
      </c>
      <c r="M30" s="195"/>
      <c r="N30" s="196">
        <f>SUM(N31:N33)</f>
        <v>21933</v>
      </c>
      <c r="O30" s="137">
        <f>SUM(O31:O33)</f>
        <v>20230</v>
      </c>
      <c r="P30" s="137">
        <f>SUM(P31:P33)</f>
        <v>20236</v>
      </c>
      <c r="Q30" s="119">
        <f>SUM(Q31:Q33)</f>
        <v>23633</v>
      </c>
      <c r="R30" s="119">
        <f>SUM(R31:R33)</f>
        <v>32850</v>
      </c>
      <c r="S30" s="119">
        <f t="shared" ref="S30" si="16">SUM(S31:S33)</f>
        <v>23503</v>
      </c>
      <c r="T30" s="119">
        <f t="shared" ref="T30:V30" si="17">SUM(T31:T33)</f>
        <v>29940</v>
      </c>
      <c r="U30" s="258">
        <f t="shared" si="17"/>
        <v>0</v>
      </c>
      <c r="V30" s="258">
        <f t="shared" si="17"/>
        <v>33200</v>
      </c>
    </row>
    <row r="31" spans="1:28" x14ac:dyDescent="0.25">
      <c r="A31" s="99" t="s">
        <v>349</v>
      </c>
      <c r="B31" s="100">
        <v>40000</v>
      </c>
      <c r="C31" s="100">
        <v>24785</v>
      </c>
      <c r="D31" s="100">
        <v>30000</v>
      </c>
      <c r="E31" s="100">
        <v>23405</v>
      </c>
      <c r="F31" s="137">
        <f>SUM(D31:E31)</f>
        <v>53405</v>
      </c>
      <c r="G31" s="100">
        <v>25000</v>
      </c>
      <c r="H31" s="100">
        <v>62500</v>
      </c>
      <c r="I31" s="100"/>
      <c r="J31" s="100">
        <v>62500</v>
      </c>
      <c r="K31" s="100"/>
      <c r="L31" s="118">
        <v>3847</v>
      </c>
      <c r="M31" s="190">
        <v>52704</v>
      </c>
      <c r="N31" s="191">
        <v>3933</v>
      </c>
      <c r="O31" s="100">
        <v>3933</v>
      </c>
      <c r="P31" s="100">
        <v>3649</v>
      </c>
      <c r="Q31" s="118">
        <v>4373</v>
      </c>
      <c r="R31" s="100">
        <v>4790</v>
      </c>
      <c r="S31" s="100">
        <v>4139</v>
      </c>
      <c r="T31" s="100">
        <v>6000</v>
      </c>
      <c r="U31" s="100"/>
      <c r="V31" s="100">
        <v>6000</v>
      </c>
    </row>
    <row r="32" spans="1:28" x14ac:dyDescent="0.25">
      <c r="A32" s="99" t="s">
        <v>350</v>
      </c>
      <c r="B32" s="100">
        <v>70000</v>
      </c>
      <c r="C32" s="100">
        <v>49370</v>
      </c>
      <c r="D32" s="100">
        <v>70000</v>
      </c>
      <c r="E32" s="100">
        <v>48524</v>
      </c>
      <c r="F32" s="100"/>
      <c r="G32" s="100">
        <v>60000</v>
      </c>
      <c r="H32" s="100">
        <v>72000</v>
      </c>
      <c r="I32" s="99"/>
      <c r="J32" s="100">
        <v>72000</v>
      </c>
      <c r="K32" s="100"/>
      <c r="L32" s="118">
        <v>835</v>
      </c>
      <c r="M32" s="190">
        <v>85191</v>
      </c>
      <c r="N32" s="191">
        <v>0</v>
      </c>
      <c r="O32" s="100">
        <v>0</v>
      </c>
      <c r="P32" s="100">
        <v>1001</v>
      </c>
      <c r="Q32" s="118">
        <v>0</v>
      </c>
      <c r="R32" s="100">
        <v>0</v>
      </c>
      <c r="S32" s="100">
        <v>422</v>
      </c>
      <c r="T32" s="100">
        <v>840</v>
      </c>
      <c r="U32" s="100"/>
      <c r="V32" s="100">
        <v>2200</v>
      </c>
    </row>
    <row r="33" spans="1:25" x14ac:dyDescent="0.25">
      <c r="A33" s="99" t="s">
        <v>351</v>
      </c>
      <c r="B33" s="100">
        <v>150000</v>
      </c>
      <c r="C33" s="100">
        <v>134127</v>
      </c>
      <c r="D33" s="100">
        <v>150000</v>
      </c>
      <c r="E33" s="100">
        <v>124279</v>
      </c>
      <c r="F33" s="137">
        <f>SUM(F37:F37)</f>
        <v>100000</v>
      </c>
      <c r="G33" s="100">
        <v>130000</v>
      </c>
      <c r="H33" s="100">
        <v>221500</v>
      </c>
      <c r="I33" s="100">
        <v>10551</v>
      </c>
      <c r="J33" s="100">
        <f>SUM(H33:I33)</f>
        <v>232051</v>
      </c>
      <c r="K33" s="100"/>
      <c r="L33" s="118">
        <v>16715</v>
      </c>
      <c r="M33" s="190">
        <v>282553</v>
      </c>
      <c r="N33" s="191">
        <v>18000</v>
      </c>
      <c r="O33" s="100">
        <v>16297</v>
      </c>
      <c r="P33" s="100">
        <v>15586</v>
      </c>
      <c r="Q33" s="118">
        <v>19260</v>
      </c>
      <c r="R33" s="100">
        <v>28060</v>
      </c>
      <c r="S33" s="100">
        <v>18942</v>
      </c>
      <c r="T33" s="100">
        <v>23100</v>
      </c>
      <c r="U33" s="100"/>
      <c r="V33" s="100">
        <v>25000</v>
      </c>
    </row>
    <row r="34" spans="1:25" x14ac:dyDescent="0.25">
      <c r="A34" s="105" t="s">
        <v>403</v>
      </c>
      <c r="B34" s="100"/>
      <c r="C34" s="100"/>
      <c r="D34" s="100"/>
      <c r="E34" s="100"/>
      <c r="F34" s="137"/>
      <c r="G34" s="100"/>
      <c r="H34" s="100"/>
      <c r="I34" s="100"/>
      <c r="J34" s="100"/>
      <c r="K34" s="100"/>
      <c r="L34" s="118"/>
      <c r="M34" s="190"/>
      <c r="N34" s="191"/>
      <c r="O34" s="100"/>
      <c r="P34" s="137"/>
      <c r="Q34" s="119"/>
      <c r="R34" s="137"/>
      <c r="S34" s="137">
        <v>6590</v>
      </c>
      <c r="T34" s="137">
        <f>T35+T36</f>
        <v>6458</v>
      </c>
      <c r="U34" s="261">
        <f t="shared" ref="U34:V34" si="18">U35+U36</f>
        <v>0</v>
      </c>
      <c r="V34" s="261">
        <f t="shared" si="18"/>
        <v>10256</v>
      </c>
    </row>
    <row r="35" spans="1:25" x14ac:dyDescent="0.25">
      <c r="A35" s="197" t="s">
        <v>404</v>
      </c>
      <c r="B35" s="100"/>
      <c r="C35" s="100"/>
      <c r="D35" s="100"/>
      <c r="E35" s="100"/>
      <c r="F35" s="137"/>
      <c r="G35" s="100"/>
      <c r="H35" s="100"/>
      <c r="I35" s="100"/>
      <c r="J35" s="100"/>
      <c r="K35" s="100"/>
      <c r="L35" s="118"/>
      <c r="M35" s="190"/>
      <c r="N35" s="191"/>
      <c r="O35" s="100"/>
      <c r="P35" s="100"/>
      <c r="Q35" s="118"/>
      <c r="R35" s="100"/>
      <c r="S35" s="100"/>
      <c r="T35" s="100">
        <v>4458</v>
      </c>
      <c r="U35" s="100"/>
      <c r="V35" s="191">
        <v>8256</v>
      </c>
    </row>
    <row r="36" spans="1:25" x14ac:dyDescent="0.25">
      <c r="A36" s="197" t="s">
        <v>405</v>
      </c>
      <c r="B36" s="100"/>
      <c r="C36" s="100"/>
      <c r="D36" s="100"/>
      <c r="E36" s="100"/>
      <c r="F36" s="137"/>
      <c r="G36" s="100"/>
      <c r="H36" s="100"/>
      <c r="I36" s="100"/>
      <c r="J36" s="100"/>
      <c r="K36" s="100"/>
      <c r="L36" s="118"/>
      <c r="M36" s="190"/>
      <c r="N36" s="191"/>
      <c r="O36" s="100"/>
      <c r="P36" s="100"/>
      <c r="Q36" s="118"/>
      <c r="R36" s="100"/>
      <c r="S36" s="100"/>
      <c r="T36" s="100">
        <v>2000</v>
      </c>
      <c r="U36" s="100"/>
      <c r="V36" s="191">
        <v>2000</v>
      </c>
    </row>
    <row r="37" spans="1:25" x14ac:dyDescent="0.25">
      <c r="A37" s="105" t="s">
        <v>352</v>
      </c>
      <c r="B37" s="100">
        <v>50000</v>
      </c>
      <c r="C37" s="100">
        <v>67193</v>
      </c>
      <c r="D37" s="137">
        <v>50803</v>
      </c>
      <c r="E37" s="137">
        <v>53475</v>
      </c>
      <c r="F37" s="100">
        <v>100000</v>
      </c>
      <c r="G37" s="137">
        <v>43000</v>
      </c>
      <c r="H37" s="137">
        <v>70000</v>
      </c>
      <c r="I37" s="100">
        <v>10000</v>
      </c>
      <c r="J37" s="137">
        <f>SUM(H37:I37)</f>
        <v>80000</v>
      </c>
      <c r="K37" s="100">
        <v>15000</v>
      </c>
      <c r="L37" s="119">
        <v>7520</v>
      </c>
      <c r="M37" s="195">
        <v>33299</v>
      </c>
      <c r="N37" s="196">
        <v>1600</v>
      </c>
      <c r="O37" s="137">
        <v>1599</v>
      </c>
      <c r="P37" s="137">
        <v>-4619</v>
      </c>
      <c r="Q37" s="119">
        <v>1600</v>
      </c>
      <c r="R37" s="137">
        <v>1600</v>
      </c>
      <c r="S37" s="137">
        <f>S38+S39</f>
        <v>-15221</v>
      </c>
      <c r="T37" s="137">
        <v>1600</v>
      </c>
      <c r="U37" s="261"/>
      <c r="V37" s="261">
        <v>4000</v>
      </c>
    </row>
    <row r="38" spans="1:25" x14ac:dyDescent="0.25">
      <c r="A38" s="197" t="s">
        <v>423</v>
      </c>
      <c r="B38" s="100"/>
      <c r="C38" s="100"/>
      <c r="D38" s="137"/>
      <c r="E38" s="137"/>
      <c r="F38" s="100"/>
      <c r="G38" s="137"/>
      <c r="H38" s="137"/>
      <c r="I38" s="100"/>
      <c r="J38" s="137"/>
      <c r="K38" s="100"/>
      <c r="L38" s="119"/>
      <c r="M38" s="195"/>
      <c r="N38" s="196"/>
      <c r="O38" s="137"/>
      <c r="P38" s="137"/>
      <c r="Q38" s="119"/>
      <c r="R38" s="137"/>
      <c r="S38" s="122">
        <v>4779</v>
      </c>
      <c r="T38" s="137"/>
      <c r="U38" s="137"/>
      <c r="V38" s="137"/>
    </row>
    <row r="39" spans="1:25" x14ac:dyDescent="0.25">
      <c r="A39" s="197" t="s">
        <v>422</v>
      </c>
      <c r="B39" s="100"/>
      <c r="C39" s="100"/>
      <c r="D39" s="137"/>
      <c r="E39" s="137"/>
      <c r="F39" s="100"/>
      <c r="G39" s="137"/>
      <c r="H39" s="137"/>
      <c r="I39" s="100"/>
      <c r="J39" s="137"/>
      <c r="K39" s="100"/>
      <c r="L39" s="119"/>
      <c r="M39" s="195"/>
      <c r="N39" s="196"/>
      <c r="O39" s="137"/>
      <c r="P39" s="137"/>
      <c r="Q39" s="119"/>
      <c r="R39" s="137"/>
      <c r="S39" s="122">
        <v>-20000</v>
      </c>
      <c r="T39" s="137"/>
      <c r="U39" s="137"/>
      <c r="V39" s="137"/>
    </row>
    <row r="40" spans="1:25" x14ac:dyDescent="0.25">
      <c r="A40" s="105" t="s">
        <v>353</v>
      </c>
      <c r="B40" s="100"/>
      <c r="C40" s="99"/>
      <c r="D40" s="137">
        <v>70000</v>
      </c>
      <c r="E40" s="137">
        <f>SUM(E41:E42)</f>
        <v>59343</v>
      </c>
      <c r="F40" s="137">
        <f>SUM(F41:F42)</f>
        <v>77500</v>
      </c>
      <c r="G40" s="137">
        <f>SUM(G41:G42)</f>
        <v>95000</v>
      </c>
      <c r="H40" s="137">
        <f>SUM(H41:H42)</f>
        <v>140000</v>
      </c>
      <c r="I40" s="99"/>
      <c r="J40" s="137">
        <f>SUM(J41:J42)</f>
        <v>140000</v>
      </c>
      <c r="K40" s="137">
        <f>SUM(K41:K42)</f>
        <v>0</v>
      </c>
      <c r="L40" s="119">
        <f>SUM(L41:L42)</f>
        <v>6666</v>
      </c>
      <c r="M40" s="195"/>
      <c r="N40" s="196">
        <f>SUM(N41:N42)</f>
        <v>6700</v>
      </c>
      <c r="O40" s="137">
        <f>SUM(O41:O42)</f>
        <v>6072</v>
      </c>
      <c r="P40" s="137">
        <f>SUM(P41:P42)</f>
        <v>5234</v>
      </c>
      <c r="Q40" s="119">
        <f>SUM(Q41:Q42)</f>
        <v>6900</v>
      </c>
      <c r="R40" s="119">
        <f>SUM(R41:R42)</f>
        <v>5800</v>
      </c>
      <c r="S40" s="119">
        <f t="shared" ref="S40" si="19">SUM(S41:S42)</f>
        <v>5137</v>
      </c>
      <c r="T40" s="119">
        <f t="shared" ref="T40:V40" si="20">SUM(T41:T42)</f>
        <v>5700</v>
      </c>
      <c r="U40" s="258">
        <f t="shared" si="20"/>
        <v>0</v>
      </c>
      <c r="V40" s="258">
        <f t="shared" si="20"/>
        <v>5000</v>
      </c>
    </row>
    <row r="41" spans="1:25" x14ac:dyDescent="0.25">
      <c r="A41" s="99" t="s">
        <v>354</v>
      </c>
      <c r="B41" s="100">
        <v>30000</v>
      </c>
      <c r="C41" s="100">
        <v>26058</v>
      </c>
      <c r="D41" s="100">
        <v>30000</v>
      </c>
      <c r="E41" s="100">
        <v>16024</v>
      </c>
      <c r="F41" s="100">
        <v>46500</v>
      </c>
      <c r="G41" s="100">
        <v>30000</v>
      </c>
      <c r="H41" s="100">
        <v>40000</v>
      </c>
      <c r="I41" s="99"/>
      <c r="J41" s="100">
        <v>40000</v>
      </c>
      <c r="K41" s="100"/>
      <c r="L41" s="118">
        <v>1716</v>
      </c>
      <c r="M41" s="190">
        <v>19153</v>
      </c>
      <c r="N41" s="191">
        <v>2500</v>
      </c>
      <c r="O41" s="100">
        <v>1918</v>
      </c>
      <c r="P41" s="100">
        <v>1125</v>
      </c>
      <c r="Q41" s="118">
        <v>2500</v>
      </c>
      <c r="R41" s="100">
        <v>900</v>
      </c>
      <c r="S41" s="100">
        <v>1185</v>
      </c>
      <c r="T41" s="100">
        <v>1200</v>
      </c>
      <c r="U41" s="100"/>
      <c r="V41" s="100">
        <v>500</v>
      </c>
      <c r="Y41" s="224"/>
    </row>
    <row r="42" spans="1:25" x14ac:dyDescent="0.25">
      <c r="A42" s="99" t="s">
        <v>355</v>
      </c>
      <c r="B42" s="100">
        <v>100000</v>
      </c>
      <c r="C42" s="100">
        <v>78189</v>
      </c>
      <c r="D42" s="100">
        <v>40000</v>
      </c>
      <c r="E42" s="100">
        <v>43319</v>
      </c>
      <c r="F42" s="100">
        <v>31000</v>
      </c>
      <c r="G42" s="100">
        <v>65000</v>
      </c>
      <c r="H42" s="100">
        <v>100000</v>
      </c>
      <c r="I42" s="99"/>
      <c r="J42" s="100">
        <v>100000</v>
      </c>
      <c r="K42" s="100"/>
      <c r="L42" s="118">
        <v>4950</v>
      </c>
      <c r="M42" s="190">
        <v>71216</v>
      </c>
      <c r="N42" s="191">
        <v>4200</v>
      </c>
      <c r="O42" s="100">
        <v>4154</v>
      </c>
      <c r="P42" s="100">
        <v>4109</v>
      </c>
      <c r="Q42" s="118">
        <v>4400</v>
      </c>
      <c r="R42" s="100">
        <v>4900</v>
      </c>
      <c r="S42" s="100">
        <v>3952</v>
      </c>
      <c r="T42" s="100">
        <v>4500</v>
      </c>
      <c r="U42" s="100"/>
      <c r="V42" s="100">
        <v>4500</v>
      </c>
      <c r="Y42" s="174"/>
    </row>
    <row r="43" spans="1:25" x14ac:dyDescent="0.25">
      <c r="A43" s="105" t="s">
        <v>356</v>
      </c>
      <c r="B43" s="100"/>
      <c r="C43" s="100"/>
      <c r="D43" s="137">
        <v>125000</v>
      </c>
      <c r="E43" s="137">
        <f>SUM(E44:E47)</f>
        <v>114214</v>
      </c>
      <c r="F43" s="137">
        <f>SUM(F44)</f>
        <v>5000</v>
      </c>
      <c r="G43" s="137">
        <f t="shared" ref="G43:L43" si="21">SUM(G44:G47)</f>
        <v>115500</v>
      </c>
      <c r="H43" s="137">
        <f t="shared" si="21"/>
        <v>77500</v>
      </c>
      <c r="I43" s="105">
        <f t="shared" si="21"/>
        <v>0</v>
      </c>
      <c r="J43" s="137">
        <f t="shared" si="21"/>
        <v>77500</v>
      </c>
      <c r="K43" s="137">
        <f t="shared" si="21"/>
        <v>0</v>
      </c>
      <c r="L43" s="119">
        <f t="shared" si="21"/>
        <v>7538</v>
      </c>
      <c r="M43" s="195"/>
      <c r="N43" s="196">
        <f>SUM(N44:N47)</f>
        <v>8646</v>
      </c>
      <c r="O43" s="137">
        <f>SUM(O44:O47)</f>
        <v>5400</v>
      </c>
      <c r="P43" s="137">
        <f>SUM(P44:P47)</f>
        <v>11726</v>
      </c>
      <c r="Q43" s="119">
        <f>SUM(Q44:Q47)</f>
        <v>7844</v>
      </c>
      <c r="R43" s="119">
        <f>SUM(R44:R47)</f>
        <v>13660</v>
      </c>
      <c r="S43" s="119">
        <f t="shared" ref="S43" si="22">SUM(S44:S47)</f>
        <v>9232</v>
      </c>
      <c r="T43" s="119">
        <f t="shared" ref="T43:V43" si="23">SUM(T44:T47)</f>
        <v>10850</v>
      </c>
      <c r="U43" s="258">
        <f t="shared" si="23"/>
        <v>0</v>
      </c>
      <c r="V43" s="258">
        <f t="shared" si="23"/>
        <v>13200</v>
      </c>
    </row>
    <row r="44" spans="1:25" x14ac:dyDescent="0.25">
      <c r="A44" s="197" t="s">
        <v>357</v>
      </c>
      <c r="B44" s="122">
        <v>55000</v>
      </c>
      <c r="C44" s="122">
        <v>40073</v>
      </c>
      <c r="D44" s="122">
        <v>50000</v>
      </c>
      <c r="E44" s="122">
        <v>39853</v>
      </c>
      <c r="F44" s="100">
        <v>5000</v>
      </c>
      <c r="G44" s="100">
        <v>50000</v>
      </c>
      <c r="H44" s="100">
        <v>46500</v>
      </c>
      <c r="I44" s="99"/>
      <c r="J44" s="100">
        <v>46500</v>
      </c>
      <c r="K44" s="100"/>
      <c r="L44" s="118">
        <v>6076</v>
      </c>
      <c r="M44" s="190">
        <v>81942</v>
      </c>
      <c r="N44" s="191">
        <v>5500</v>
      </c>
      <c r="O44" s="100">
        <v>2972</v>
      </c>
      <c r="P44" s="100">
        <v>8919</v>
      </c>
      <c r="Q44" s="118">
        <v>4534</v>
      </c>
      <c r="R44" s="100">
        <v>7950</v>
      </c>
      <c r="S44" s="100">
        <v>2411</v>
      </c>
      <c r="T44" s="100">
        <v>4000</v>
      </c>
      <c r="U44" s="100"/>
      <c r="V44" s="100">
        <v>6100</v>
      </c>
    </row>
    <row r="45" spans="1:25" x14ac:dyDescent="0.25">
      <c r="A45" s="277" t="s">
        <v>442</v>
      </c>
      <c r="B45" s="122"/>
      <c r="C45" s="122"/>
      <c r="D45" s="122"/>
      <c r="E45" s="122"/>
      <c r="F45" s="100"/>
      <c r="G45" s="100"/>
      <c r="H45" s="100"/>
      <c r="I45" s="99"/>
      <c r="J45" s="100"/>
      <c r="K45" s="100"/>
      <c r="L45" s="118"/>
      <c r="M45" s="190"/>
      <c r="N45" s="191"/>
      <c r="O45" s="100"/>
      <c r="P45" s="100"/>
      <c r="Q45" s="118"/>
      <c r="R45" s="100">
        <v>2400</v>
      </c>
      <c r="S45" s="100">
        <v>450</v>
      </c>
      <c r="T45" s="100">
        <v>500</v>
      </c>
      <c r="U45" s="100"/>
      <c r="V45" s="100">
        <v>500</v>
      </c>
      <c r="Y45" s="224"/>
    </row>
    <row r="46" spans="1:25" x14ac:dyDescent="0.25">
      <c r="A46" s="277" t="s">
        <v>443</v>
      </c>
      <c r="B46" s="122"/>
      <c r="C46" s="122"/>
      <c r="D46" s="122"/>
      <c r="E46" s="122"/>
      <c r="F46" s="100"/>
      <c r="G46" s="100"/>
      <c r="H46" s="100"/>
      <c r="I46" s="99"/>
      <c r="J46" s="100"/>
      <c r="K46" s="100"/>
      <c r="L46" s="118"/>
      <c r="M46" s="190"/>
      <c r="N46" s="191"/>
      <c r="O46" s="100"/>
      <c r="P46" s="100"/>
      <c r="Q46" s="118"/>
      <c r="R46" s="100"/>
      <c r="S46" s="100">
        <v>2350</v>
      </c>
      <c r="T46" s="118">
        <v>2350</v>
      </c>
      <c r="U46" s="118"/>
      <c r="V46" s="118">
        <v>2600</v>
      </c>
      <c r="Y46" s="174"/>
    </row>
    <row r="47" spans="1:25" x14ac:dyDescent="0.25">
      <c r="A47" s="197" t="s">
        <v>358</v>
      </c>
      <c r="B47" s="122"/>
      <c r="C47" s="122"/>
      <c r="D47" s="122">
        <v>75000</v>
      </c>
      <c r="E47" s="122">
        <v>74361</v>
      </c>
      <c r="F47" s="100"/>
      <c r="G47" s="100">
        <v>65500</v>
      </c>
      <c r="H47" s="100">
        <v>31000</v>
      </c>
      <c r="I47" s="100"/>
      <c r="J47" s="100">
        <v>31000</v>
      </c>
      <c r="K47" s="100"/>
      <c r="L47" s="118">
        <v>1462</v>
      </c>
      <c r="M47" s="190">
        <v>27157</v>
      </c>
      <c r="N47" s="191">
        <v>3146</v>
      </c>
      <c r="O47" s="100">
        <v>2428</v>
      </c>
      <c r="P47" s="100">
        <v>2807</v>
      </c>
      <c r="Q47" s="118">
        <v>3310</v>
      </c>
      <c r="R47" s="100">
        <v>3310</v>
      </c>
      <c r="S47" s="100">
        <v>4021</v>
      </c>
      <c r="T47" s="100">
        <v>4000</v>
      </c>
      <c r="U47" s="100"/>
      <c r="V47" s="100">
        <v>4000</v>
      </c>
    </row>
    <row r="48" spans="1:25" x14ac:dyDescent="0.25">
      <c r="A48" s="105" t="s">
        <v>359</v>
      </c>
      <c r="B48" s="100"/>
      <c r="C48" s="100"/>
      <c r="D48" s="137">
        <v>8000</v>
      </c>
      <c r="E48" s="137">
        <v>1570</v>
      </c>
      <c r="F48" s="100"/>
      <c r="G48" s="137">
        <f>SUM(G49:G49)</f>
        <v>1000</v>
      </c>
      <c r="H48" s="137">
        <f>SUM(H49)</f>
        <v>5000</v>
      </c>
      <c r="I48" s="99"/>
      <c r="J48" s="137">
        <f>SUM(J49)</f>
        <v>5000</v>
      </c>
      <c r="K48" s="100"/>
      <c r="L48" s="119">
        <f>SUM(L49)</f>
        <v>269</v>
      </c>
      <c r="M48" s="195"/>
      <c r="N48" s="196">
        <f>SUM(N49)</f>
        <v>320</v>
      </c>
      <c r="O48" s="137">
        <f>SUM(O49)</f>
        <v>320</v>
      </c>
      <c r="P48" s="137">
        <f>SUM(P49)</f>
        <v>91</v>
      </c>
      <c r="Q48" s="119">
        <f>SUM(Q49)</f>
        <v>320</v>
      </c>
      <c r="R48" s="119">
        <f>SUM(R49)</f>
        <v>230</v>
      </c>
      <c r="S48" s="119">
        <f t="shared" ref="S48" si="24">SUM(S49)</f>
        <v>431</v>
      </c>
      <c r="T48" s="119">
        <f t="shared" ref="T48:V48" si="25">SUM(T49)</f>
        <v>400</v>
      </c>
      <c r="U48" s="258">
        <f t="shared" si="25"/>
        <v>0</v>
      </c>
      <c r="V48" s="258">
        <f t="shared" si="25"/>
        <v>300</v>
      </c>
    </row>
    <row r="49" spans="1:25" x14ac:dyDescent="0.25">
      <c r="A49" s="99" t="s">
        <v>360</v>
      </c>
      <c r="B49" s="100">
        <v>3000</v>
      </c>
      <c r="C49" s="100">
        <v>1180</v>
      </c>
      <c r="D49" s="100">
        <v>2000</v>
      </c>
      <c r="E49" s="99">
        <v>70</v>
      </c>
      <c r="F49" s="137">
        <f>SUM(D49:E49)</f>
        <v>2070</v>
      </c>
      <c r="G49" s="100">
        <v>1000</v>
      </c>
      <c r="H49" s="100">
        <v>5000</v>
      </c>
      <c r="I49" s="99"/>
      <c r="J49" s="100">
        <v>5000</v>
      </c>
      <c r="K49" s="100"/>
      <c r="L49" s="118">
        <v>269</v>
      </c>
      <c r="M49" s="190">
        <v>3300</v>
      </c>
      <c r="N49" s="191">
        <v>320</v>
      </c>
      <c r="O49" s="100">
        <v>320</v>
      </c>
      <c r="P49" s="100">
        <v>91</v>
      </c>
      <c r="Q49" s="118">
        <v>320</v>
      </c>
      <c r="R49" s="100">
        <v>230</v>
      </c>
      <c r="S49" s="100">
        <v>431</v>
      </c>
      <c r="T49" s="100">
        <v>400</v>
      </c>
      <c r="U49" s="100"/>
      <c r="V49" s="100">
        <v>300</v>
      </c>
    </row>
    <row r="50" spans="1:25" x14ac:dyDescent="0.25">
      <c r="A50" s="105" t="s">
        <v>406</v>
      </c>
      <c r="B50" s="100"/>
      <c r="C50" s="100">
        <v>45273</v>
      </c>
      <c r="D50" s="137">
        <v>35000</v>
      </c>
      <c r="E50" s="137">
        <v>46219</v>
      </c>
      <c r="F50" s="100">
        <v>0</v>
      </c>
      <c r="G50" s="137">
        <v>25000</v>
      </c>
      <c r="H50" s="137">
        <v>3000</v>
      </c>
      <c r="I50" s="99"/>
      <c r="J50" s="137">
        <v>3000</v>
      </c>
      <c r="K50" s="100"/>
      <c r="L50" s="119">
        <v>38</v>
      </c>
      <c r="M50" s="195">
        <v>1800</v>
      </c>
      <c r="N50" s="196">
        <v>120</v>
      </c>
      <c r="O50" s="137">
        <v>134</v>
      </c>
      <c r="P50" s="137">
        <v>0</v>
      </c>
      <c r="Q50" s="119">
        <v>120</v>
      </c>
      <c r="R50" s="137">
        <v>0</v>
      </c>
      <c r="S50" s="137">
        <f>S51</f>
        <v>686</v>
      </c>
      <c r="T50" s="137">
        <f>T51</f>
        <v>400</v>
      </c>
      <c r="U50" s="261">
        <f t="shared" ref="U50:V50" si="26">U51</f>
        <v>0</v>
      </c>
      <c r="V50" s="261">
        <f t="shared" si="26"/>
        <v>120</v>
      </c>
    </row>
    <row r="51" spans="1:25" x14ac:dyDescent="0.25">
      <c r="A51" s="197" t="s">
        <v>407</v>
      </c>
      <c r="B51" s="100"/>
      <c r="C51" s="100"/>
      <c r="D51" s="137"/>
      <c r="E51" s="137"/>
      <c r="F51" s="100"/>
      <c r="G51" s="137"/>
      <c r="H51" s="137"/>
      <c r="I51" s="99"/>
      <c r="J51" s="137"/>
      <c r="K51" s="100"/>
      <c r="L51" s="119"/>
      <c r="M51" s="195"/>
      <c r="N51" s="196"/>
      <c r="O51" s="137"/>
      <c r="P51" s="137"/>
      <c r="Q51" s="119"/>
      <c r="R51" s="137"/>
      <c r="S51" s="137">
        <v>686</v>
      </c>
      <c r="T51" s="137">
        <v>400</v>
      </c>
      <c r="U51" s="137"/>
      <c r="V51" s="137">
        <v>120</v>
      </c>
    </row>
    <row r="52" spans="1:25" x14ac:dyDescent="0.25">
      <c r="A52" s="192" t="s">
        <v>361</v>
      </c>
      <c r="B52" s="193"/>
      <c r="C52" s="193"/>
      <c r="D52" s="193"/>
      <c r="E52" s="192"/>
      <c r="F52" s="193">
        <f>SUM(D52:E52)</f>
        <v>0</v>
      </c>
      <c r="G52" s="193">
        <f t="shared" ref="G52:V52" si="27">SUM(G53+G65)</f>
        <v>8012374</v>
      </c>
      <c r="H52" s="193">
        <f t="shared" si="27"/>
        <v>8523978</v>
      </c>
      <c r="I52" s="193">
        <f t="shared" si="27"/>
        <v>-832921</v>
      </c>
      <c r="J52" s="193">
        <f t="shared" si="27"/>
        <v>7691057</v>
      </c>
      <c r="K52" s="193">
        <f t="shared" si="27"/>
        <v>-37373</v>
      </c>
      <c r="L52" s="194">
        <f t="shared" si="27"/>
        <v>454860</v>
      </c>
      <c r="M52" s="193">
        <f t="shared" si="27"/>
        <v>0</v>
      </c>
      <c r="N52" s="191">
        <f t="shared" si="27"/>
        <v>411062</v>
      </c>
      <c r="O52" s="193">
        <f t="shared" si="27"/>
        <v>414627</v>
      </c>
      <c r="P52" s="193">
        <f t="shared" si="27"/>
        <v>425225</v>
      </c>
      <c r="Q52" s="193">
        <f t="shared" si="27"/>
        <v>360965</v>
      </c>
      <c r="R52" s="193">
        <f t="shared" si="27"/>
        <v>383322</v>
      </c>
      <c r="S52" s="193">
        <f t="shared" si="27"/>
        <v>387541</v>
      </c>
      <c r="T52" s="193">
        <f t="shared" si="27"/>
        <v>417551</v>
      </c>
      <c r="U52" s="193">
        <f t="shared" si="27"/>
        <v>0</v>
      </c>
      <c r="V52" s="193">
        <f t="shared" si="27"/>
        <v>394799</v>
      </c>
    </row>
    <row r="53" spans="1:25" x14ac:dyDescent="0.25">
      <c r="A53" s="105" t="s">
        <v>362</v>
      </c>
      <c r="B53" s="100"/>
      <c r="C53" s="100"/>
      <c r="D53" s="137">
        <f>SUM(D54:D58)</f>
        <v>568686</v>
      </c>
      <c r="E53" s="137">
        <f>SUM(E54:E58)</f>
        <v>529868</v>
      </c>
      <c r="F53" s="100">
        <v>0</v>
      </c>
      <c r="G53" s="137">
        <f>SUM(G54:G58)</f>
        <v>578374</v>
      </c>
      <c r="H53" s="137">
        <f>SUM(H54:H59)</f>
        <v>779765</v>
      </c>
      <c r="I53" s="137">
        <f>SUM(I54:I59)</f>
        <v>16718</v>
      </c>
      <c r="J53" s="137">
        <f>SUM(H53:I53)</f>
        <v>796483</v>
      </c>
      <c r="K53" s="137">
        <f>SUM(K54:K65)</f>
        <v>-37373</v>
      </c>
      <c r="L53" s="119">
        <f>SUM(L54:L63)</f>
        <v>84962</v>
      </c>
      <c r="M53" s="195"/>
      <c r="N53" s="196">
        <f>SUM(N54:N63)</f>
        <v>54607</v>
      </c>
      <c r="O53" s="137">
        <f>SUM(O54:O63)</f>
        <v>48697</v>
      </c>
      <c r="P53" s="137">
        <f>SUM(P54:P63)</f>
        <v>68770</v>
      </c>
      <c r="Q53" s="119">
        <f>SUM(Q54:Q63)</f>
        <v>55345</v>
      </c>
      <c r="R53" s="119">
        <f>SUM(R54:R63)</f>
        <v>55066</v>
      </c>
      <c r="S53" s="119">
        <f t="shared" ref="S53" si="28">SUM(S54:S63)</f>
        <v>59285</v>
      </c>
      <c r="T53" s="119">
        <f t="shared" ref="T53:V53" si="29">SUM(T54:T63)</f>
        <v>51437</v>
      </c>
      <c r="U53" s="258">
        <f t="shared" si="29"/>
        <v>0</v>
      </c>
      <c r="V53" s="258">
        <f t="shared" si="29"/>
        <v>50338</v>
      </c>
    </row>
    <row r="54" spans="1:25" x14ac:dyDescent="0.25">
      <c r="A54" s="99" t="s">
        <v>363</v>
      </c>
      <c r="B54" s="100"/>
      <c r="C54" s="100"/>
      <c r="D54" s="100">
        <v>21000</v>
      </c>
      <c r="E54" s="100">
        <v>6982</v>
      </c>
      <c r="F54" s="100">
        <f>SUM(D54:E54)</f>
        <v>27982</v>
      </c>
      <c r="G54" s="100">
        <v>10000</v>
      </c>
      <c r="H54" s="100">
        <v>20000</v>
      </c>
      <c r="I54" s="100"/>
      <c r="J54" s="100">
        <v>20000</v>
      </c>
      <c r="K54" s="100"/>
      <c r="L54" s="118">
        <v>2823</v>
      </c>
      <c r="M54" s="190">
        <v>36032</v>
      </c>
      <c r="N54" s="191">
        <v>2825</v>
      </c>
      <c r="O54" s="100">
        <v>2333</v>
      </c>
      <c r="P54" s="100">
        <v>3367</v>
      </c>
      <c r="Q54" s="118">
        <v>2825</v>
      </c>
      <c r="R54" s="100">
        <v>3240</v>
      </c>
      <c r="S54" s="100">
        <v>3240</v>
      </c>
      <c r="T54" s="100">
        <v>3340</v>
      </c>
      <c r="U54" s="100"/>
      <c r="V54" s="100">
        <v>3340</v>
      </c>
    </row>
    <row r="55" spans="1:25" x14ac:dyDescent="0.25">
      <c r="A55" s="197" t="s">
        <v>364</v>
      </c>
      <c r="B55" s="137"/>
      <c r="C55" s="137"/>
      <c r="D55" s="122">
        <v>35100</v>
      </c>
      <c r="E55" s="100">
        <v>35100</v>
      </c>
      <c r="F55" s="100">
        <v>0</v>
      </c>
      <c r="G55" s="99">
        <v>0</v>
      </c>
      <c r="H55" s="99">
        <v>0</v>
      </c>
      <c r="I55" s="100"/>
      <c r="J55" s="99">
        <v>0</v>
      </c>
      <c r="K55" s="100"/>
      <c r="L55" s="118">
        <v>1235</v>
      </c>
      <c r="M55" s="190">
        <v>39100</v>
      </c>
      <c r="N55" s="198">
        <v>0</v>
      </c>
      <c r="O55" s="100">
        <v>0</v>
      </c>
      <c r="P55" s="100">
        <v>3685</v>
      </c>
      <c r="Q55" s="118">
        <v>0</v>
      </c>
      <c r="R55" s="100">
        <v>0</v>
      </c>
      <c r="S55" s="100"/>
      <c r="T55" s="100">
        <v>0</v>
      </c>
      <c r="U55" s="100"/>
      <c r="V55" s="100">
        <v>0</v>
      </c>
    </row>
    <row r="56" spans="1:25" x14ac:dyDescent="0.25">
      <c r="A56" s="197" t="s">
        <v>365</v>
      </c>
      <c r="B56" s="100">
        <v>420930</v>
      </c>
      <c r="C56" s="100">
        <v>420930</v>
      </c>
      <c r="D56" s="122">
        <v>485786</v>
      </c>
      <c r="E56" s="100">
        <v>485786</v>
      </c>
      <c r="F56" s="100"/>
      <c r="G56" s="100">
        <v>568374</v>
      </c>
      <c r="H56" s="189">
        <v>742465</v>
      </c>
      <c r="I56" s="100">
        <v>5000</v>
      </c>
      <c r="J56" s="100">
        <f>SUM(H56:I56)</f>
        <v>747465</v>
      </c>
      <c r="K56" s="100">
        <v>-37373</v>
      </c>
      <c r="L56" s="118">
        <v>40770</v>
      </c>
      <c r="M56" s="190">
        <v>637917</v>
      </c>
      <c r="N56" s="191">
        <v>40770</v>
      </c>
      <c r="O56" s="100">
        <v>40770</v>
      </c>
      <c r="P56" s="100">
        <v>40770</v>
      </c>
      <c r="Q56" s="118">
        <v>40770</v>
      </c>
      <c r="R56" s="100">
        <v>40770</v>
      </c>
      <c r="S56" s="100">
        <v>40770</v>
      </c>
      <c r="T56" s="100">
        <v>40770</v>
      </c>
      <c r="U56" s="100"/>
      <c r="V56" s="100">
        <v>40770</v>
      </c>
    </row>
    <row r="57" spans="1:25" x14ac:dyDescent="0.25">
      <c r="A57" s="197" t="s">
        <v>366</v>
      </c>
      <c r="B57" s="100">
        <v>19840</v>
      </c>
      <c r="C57" s="100">
        <v>19840</v>
      </c>
      <c r="D57" s="122">
        <v>2000</v>
      </c>
      <c r="E57" s="100">
        <v>2000</v>
      </c>
      <c r="F57" s="137">
        <f>SUM(F58:F67)</f>
        <v>14304400</v>
      </c>
      <c r="G57" s="99">
        <v>0</v>
      </c>
      <c r="H57" s="99">
        <v>0</v>
      </c>
      <c r="I57" s="100"/>
      <c r="J57" s="99">
        <v>0</v>
      </c>
      <c r="K57" s="100"/>
      <c r="L57" s="118">
        <v>1500</v>
      </c>
      <c r="M57" s="190">
        <v>51200</v>
      </c>
      <c r="N57" s="198">
        <v>0</v>
      </c>
      <c r="O57" s="100">
        <v>0</v>
      </c>
      <c r="P57" s="100">
        <v>2920</v>
      </c>
      <c r="Q57" s="118">
        <v>0</v>
      </c>
      <c r="R57" s="100">
        <v>0</v>
      </c>
      <c r="S57" s="100"/>
      <c r="T57" s="100">
        <v>0</v>
      </c>
      <c r="U57" s="100"/>
      <c r="V57" s="100">
        <v>0</v>
      </c>
    </row>
    <row r="58" spans="1:25" x14ac:dyDescent="0.25">
      <c r="A58" s="197" t="s">
        <v>367</v>
      </c>
      <c r="B58" s="100"/>
      <c r="C58" s="100"/>
      <c r="D58" s="122">
        <v>24800</v>
      </c>
      <c r="E58" s="100"/>
      <c r="F58" s="100">
        <v>0</v>
      </c>
      <c r="G58" s="99">
        <v>0</v>
      </c>
      <c r="H58" s="100">
        <v>17300</v>
      </c>
      <c r="I58" s="100">
        <v>11718</v>
      </c>
      <c r="J58" s="100">
        <f>SUM(H58:I58)</f>
        <v>29018</v>
      </c>
      <c r="K58" s="100"/>
      <c r="L58" s="118">
        <v>4144</v>
      </c>
      <c r="M58" s="190">
        <v>62072</v>
      </c>
      <c r="N58" s="191">
        <v>3428</v>
      </c>
      <c r="O58" s="100">
        <v>4060</v>
      </c>
      <c r="P58" s="100">
        <v>3428</v>
      </c>
      <c r="Q58" s="118">
        <v>2914</v>
      </c>
      <c r="R58" s="100">
        <v>2621</v>
      </c>
      <c r="S58" s="100">
        <v>2621</v>
      </c>
      <c r="T58" s="100">
        <v>1695</v>
      </c>
      <c r="U58" s="100"/>
      <c r="V58" s="100">
        <v>528</v>
      </c>
      <c r="Y58" s="224"/>
    </row>
    <row r="59" spans="1:25" x14ac:dyDescent="0.25">
      <c r="A59" s="197" t="s">
        <v>368</v>
      </c>
      <c r="B59" s="100"/>
      <c r="C59" s="100"/>
      <c r="D59" s="122"/>
      <c r="E59" s="100"/>
      <c r="F59" s="100">
        <v>0</v>
      </c>
      <c r="G59" s="99"/>
      <c r="H59" s="99">
        <v>0</v>
      </c>
      <c r="I59" s="100"/>
      <c r="J59" s="99">
        <v>0</v>
      </c>
      <c r="K59" s="100"/>
      <c r="L59" s="118">
        <v>3557</v>
      </c>
      <c r="M59" s="190">
        <v>37534</v>
      </c>
      <c r="N59" s="191">
        <v>3800</v>
      </c>
      <c r="O59" s="100">
        <v>1534</v>
      </c>
      <c r="P59" s="100">
        <v>3452</v>
      </c>
      <c r="Q59" s="118">
        <v>3610</v>
      </c>
      <c r="R59" s="100">
        <v>3610</v>
      </c>
      <c r="S59" s="100">
        <v>0</v>
      </c>
      <c r="T59" s="100">
        <v>0</v>
      </c>
      <c r="U59" s="100"/>
      <c r="V59" s="100">
        <v>0</v>
      </c>
      <c r="Y59" s="224"/>
    </row>
    <row r="60" spans="1:25" x14ac:dyDescent="0.25">
      <c r="A60" s="197" t="s">
        <v>369</v>
      </c>
      <c r="B60" s="100"/>
      <c r="C60" s="100"/>
      <c r="D60" s="122"/>
      <c r="E60" s="100"/>
      <c r="F60" s="100"/>
      <c r="G60" s="99"/>
      <c r="H60" s="99"/>
      <c r="I60" s="100"/>
      <c r="J60" s="99"/>
      <c r="K60" s="100"/>
      <c r="L60" s="118">
        <v>5138</v>
      </c>
      <c r="M60" s="190">
        <v>68665</v>
      </c>
      <c r="N60" s="191">
        <v>1484</v>
      </c>
      <c r="O60" s="100">
        <v>0</v>
      </c>
      <c r="P60" s="100">
        <v>5717</v>
      </c>
      <c r="Q60" s="118">
        <v>2226</v>
      </c>
      <c r="R60" s="100">
        <v>2581</v>
      </c>
      <c r="S60" s="100">
        <v>2581</v>
      </c>
      <c r="T60" s="118">
        <v>3200</v>
      </c>
      <c r="U60" s="118"/>
      <c r="V60" s="118">
        <v>3200</v>
      </c>
      <c r="Y60" s="174"/>
    </row>
    <row r="61" spans="1:25" x14ac:dyDescent="0.25">
      <c r="A61" s="197" t="s">
        <v>370</v>
      </c>
      <c r="B61" s="100"/>
      <c r="C61" s="100"/>
      <c r="D61" s="122"/>
      <c r="E61" s="100"/>
      <c r="F61" s="100"/>
      <c r="G61" s="99"/>
      <c r="H61" s="99"/>
      <c r="I61" s="100"/>
      <c r="J61" s="99"/>
      <c r="K61" s="100"/>
      <c r="L61" s="118">
        <v>196</v>
      </c>
      <c r="M61" s="190">
        <v>25054</v>
      </c>
      <c r="N61" s="191">
        <v>0</v>
      </c>
      <c r="O61" s="100">
        <v>0</v>
      </c>
      <c r="P61" s="100">
        <v>264</v>
      </c>
      <c r="Q61" s="118">
        <v>0</v>
      </c>
      <c r="R61" s="100">
        <v>0</v>
      </c>
      <c r="S61" s="100"/>
      <c r="T61" s="100">
        <v>0</v>
      </c>
      <c r="U61" s="100"/>
      <c r="V61" s="100"/>
    </row>
    <row r="62" spans="1:25" x14ac:dyDescent="0.25">
      <c r="A62" s="197" t="s">
        <v>371</v>
      </c>
      <c r="B62" s="100"/>
      <c r="C62" s="100"/>
      <c r="D62" s="122"/>
      <c r="E62" s="100"/>
      <c r="F62" s="100"/>
      <c r="G62" s="99"/>
      <c r="H62" s="99"/>
      <c r="I62" s="100"/>
      <c r="J62" s="99"/>
      <c r="K62" s="100"/>
      <c r="L62" s="118">
        <v>20996</v>
      </c>
      <c r="M62" s="190">
        <v>148062</v>
      </c>
      <c r="N62" s="191">
        <v>2300</v>
      </c>
      <c r="O62" s="100">
        <v>0</v>
      </c>
      <c r="P62" s="100">
        <v>3975</v>
      </c>
      <c r="Q62" s="118">
        <v>3000</v>
      </c>
      <c r="R62" s="100">
        <v>2244</v>
      </c>
      <c r="S62" s="100">
        <v>10073</v>
      </c>
      <c r="T62" s="100">
        <v>2432</v>
      </c>
      <c r="U62" s="100"/>
      <c r="V62" s="100">
        <v>2500</v>
      </c>
    </row>
    <row r="63" spans="1:25" x14ac:dyDescent="0.25">
      <c r="A63" s="197" t="s">
        <v>372</v>
      </c>
      <c r="B63" s="100"/>
      <c r="C63" s="100"/>
      <c r="D63" s="122"/>
      <c r="E63" s="100"/>
      <c r="F63" s="100"/>
      <c r="G63" s="99"/>
      <c r="H63" s="99"/>
      <c r="I63" s="100"/>
      <c r="J63" s="99"/>
      <c r="K63" s="100"/>
      <c r="L63" s="118">
        <v>4603</v>
      </c>
      <c r="M63" s="190"/>
      <c r="N63" s="191">
        <v>0</v>
      </c>
      <c r="O63" s="100"/>
      <c r="P63" s="100">
        <v>1192</v>
      </c>
      <c r="Q63" s="118">
        <v>0</v>
      </c>
      <c r="R63" s="100">
        <v>0</v>
      </c>
      <c r="S63" s="100"/>
      <c r="T63" s="100"/>
      <c r="U63" s="100"/>
      <c r="V63" s="100"/>
    </row>
    <row r="64" spans="1:25" x14ac:dyDescent="0.25">
      <c r="A64" s="197"/>
      <c r="B64" s="100"/>
      <c r="C64" s="100"/>
      <c r="D64" s="122"/>
      <c r="E64" s="100"/>
      <c r="F64" s="100"/>
      <c r="G64" s="99"/>
      <c r="H64" s="99"/>
      <c r="I64" s="100"/>
      <c r="J64" s="99"/>
      <c r="K64" s="100"/>
      <c r="L64" s="118"/>
      <c r="M64" s="190"/>
      <c r="N64" s="191"/>
      <c r="O64" s="100"/>
      <c r="P64" s="100"/>
      <c r="Q64" s="118"/>
      <c r="R64" s="100"/>
      <c r="S64" s="100"/>
      <c r="T64" s="100"/>
      <c r="U64" s="100"/>
      <c r="V64" s="100"/>
    </row>
    <row r="65" spans="1:23" x14ac:dyDescent="0.25">
      <c r="A65" s="199" t="s">
        <v>373</v>
      </c>
      <c r="B65" s="172"/>
      <c r="C65" s="199"/>
      <c r="D65" s="119">
        <f>SUM(D66:D69)</f>
        <v>6570700</v>
      </c>
      <c r="E65" s="119">
        <f>SUM(E66:E69)</f>
        <v>6570700</v>
      </c>
      <c r="F65" s="118">
        <f>SUM(D65:E65)</f>
        <v>13141400</v>
      </c>
      <c r="G65" s="137">
        <f>SUM(G66:G70)</f>
        <v>7434000</v>
      </c>
      <c r="H65" s="137">
        <f>SUM(H66:H72)</f>
        <v>7744213</v>
      </c>
      <c r="I65" s="137">
        <f>SUM(I66:I72)</f>
        <v>-849639</v>
      </c>
      <c r="J65" s="137">
        <f>SUM(H65:I65)</f>
        <v>6894574</v>
      </c>
      <c r="K65" s="137">
        <f>SUM(K66:K72)</f>
        <v>0</v>
      </c>
      <c r="L65" s="119">
        <f>SUM(L66:L72)</f>
        <v>369898</v>
      </c>
      <c r="M65" s="195"/>
      <c r="N65" s="196">
        <f>SUM(N66:N72)</f>
        <v>356455</v>
      </c>
      <c r="O65" s="119">
        <f>SUM(O66:O72)</f>
        <v>365930</v>
      </c>
      <c r="P65" s="119">
        <f>SUM(P66:P72)</f>
        <v>356455</v>
      </c>
      <c r="Q65" s="119">
        <f>SUM(Q66:Q75)</f>
        <v>305620</v>
      </c>
      <c r="R65" s="119">
        <f>SUM(R66:R75)</f>
        <v>328256</v>
      </c>
      <c r="S65" s="119">
        <f t="shared" ref="S65" si="30">SUM(S66:S75)</f>
        <v>328256</v>
      </c>
      <c r="T65" s="119">
        <f>SUM(T66:T75)</f>
        <v>366114</v>
      </c>
      <c r="U65" s="258">
        <f t="shared" ref="U65:V65" si="31">SUM(U66:U75)</f>
        <v>0</v>
      </c>
      <c r="V65" s="258">
        <f t="shared" si="31"/>
        <v>344461</v>
      </c>
      <c r="W65" s="178"/>
    </row>
    <row r="66" spans="1:23" x14ac:dyDescent="0.25">
      <c r="A66" s="99" t="s">
        <v>374</v>
      </c>
      <c r="B66" s="100">
        <v>3098000</v>
      </c>
      <c r="C66" s="100">
        <v>3098000</v>
      </c>
      <c r="D66" s="100">
        <v>2814000</v>
      </c>
      <c r="E66" s="100">
        <v>2814000</v>
      </c>
      <c r="F66" s="100">
        <v>23000</v>
      </c>
      <c r="G66" s="100">
        <v>3041000</v>
      </c>
      <c r="H66" s="189">
        <v>3838000</v>
      </c>
      <c r="I66" s="100">
        <v>-764000</v>
      </c>
      <c r="J66" s="189">
        <f>SUM(H66:I66)</f>
        <v>3074000</v>
      </c>
      <c r="K66" s="100"/>
      <c r="L66" s="118">
        <v>133687</v>
      </c>
      <c r="M66" s="190">
        <v>2693000</v>
      </c>
      <c r="N66" s="191">
        <v>121972</v>
      </c>
      <c r="O66" s="200">
        <v>132540</v>
      </c>
      <c r="P66" s="200">
        <v>121972</v>
      </c>
      <c r="Q66" s="118">
        <v>91341</v>
      </c>
      <c r="R66" s="100">
        <v>66444</v>
      </c>
      <c r="S66" s="100">
        <v>66444</v>
      </c>
      <c r="T66" s="100">
        <v>21653</v>
      </c>
      <c r="U66" s="100"/>
      <c r="V66" s="249">
        <v>0</v>
      </c>
      <c r="W66" s="211"/>
    </row>
    <row r="67" spans="1:23" x14ac:dyDescent="0.25">
      <c r="A67" s="99" t="s">
        <v>375</v>
      </c>
      <c r="B67" s="122">
        <v>470000</v>
      </c>
      <c r="C67" s="122">
        <v>470000</v>
      </c>
      <c r="D67" s="122">
        <v>570000</v>
      </c>
      <c r="E67" s="100">
        <v>570000</v>
      </c>
      <c r="F67" s="189">
        <f>SUM(D67:E67)</f>
        <v>1140000</v>
      </c>
      <c r="G67" s="100">
        <v>590000</v>
      </c>
      <c r="H67" s="100">
        <v>38000</v>
      </c>
      <c r="I67" s="100">
        <v>44000</v>
      </c>
      <c r="J67" s="100">
        <f>SUM(H67:I67)</f>
        <v>82000</v>
      </c>
      <c r="K67" s="100"/>
      <c r="L67" s="118">
        <v>18682</v>
      </c>
      <c r="M67" s="190">
        <v>287000</v>
      </c>
      <c r="N67" s="191">
        <v>18156</v>
      </c>
      <c r="O67" s="200">
        <v>16208</v>
      </c>
      <c r="P67" s="200">
        <v>18156</v>
      </c>
      <c r="Q67" s="118">
        <v>12923</v>
      </c>
      <c r="R67" s="100">
        <v>11656</v>
      </c>
      <c r="S67" s="100">
        <v>11656</v>
      </c>
      <c r="T67" s="100">
        <v>5839</v>
      </c>
      <c r="U67" s="100"/>
      <c r="V67" s="249">
        <v>5839</v>
      </c>
      <c r="W67" s="211"/>
    </row>
    <row r="68" spans="1:23" x14ac:dyDescent="0.25">
      <c r="A68" s="197" t="s">
        <v>376</v>
      </c>
      <c r="B68" s="100">
        <v>140000</v>
      </c>
      <c r="C68" s="100">
        <v>140000</v>
      </c>
      <c r="D68" s="100">
        <v>135000</v>
      </c>
      <c r="E68" s="100">
        <v>135000</v>
      </c>
      <c r="F68" s="100">
        <f>SUM(D68:E68)</f>
        <v>270000</v>
      </c>
      <c r="G68" s="100">
        <v>131000</v>
      </c>
      <c r="H68" s="100">
        <v>116000</v>
      </c>
      <c r="I68" s="100"/>
      <c r="J68" s="100">
        <v>116000</v>
      </c>
      <c r="K68" s="100"/>
      <c r="L68" s="118">
        <v>7145</v>
      </c>
      <c r="M68" s="190">
        <v>110000</v>
      </c>
      <c r="N68" s="191">
        <v>7421</v>
      </c>
      <c r="O68" s="200">
        <v>7145</v>
      </c>
      <c r="P68" s="200">
        <v>7421</v>
      </c>
      <c r="Q68" s="118">
        <v>7381</v>
      </c>
      <c r="R68" s="100">
        <v>7321</v>
      </c>
      <c r="S68" s="100">
        <v>7321</v>
      </c>
      <c r="T68" s="100">
        <v>7333</v>
      </c>
      <c r="U68" s="100"/>
      <c r="V68" s="249">
        <v>7333</v>
      </c>
      <c r="W68" s="211"/>
    </row>
    <row r="69" spans="1:23" x14ac:dyDescent="0.25">
      <c r="A69" s="99" t="s">
        <v>377</v>
      </c>
      <c r="B69" s="100">
        <v>2539000</v>
      </c>
      <c r="C69" s="100">
        <v>2539000</v>
      </c>
      <c r="D69" s="100">
        <v>3051700</v>
      </c>
      <c r="E69" s="100">
        <v>3051700</v>
      </c>
      <c r="F69" s="100"/>
      <c r="G69" s="100">
        <v>3262000</v>
      </c>
      <c r="H69" s="189">
        <v>3410993</v>
      </c>
      <c r="I69" s="100">
        <v>-61235</v>
      </c>
      <c r="J69" s="100">
        <f>SUM(H69:I69)</f>
        <v>3349758</v>
      </c>
      <c r="K69" s="100"/>
      <c r="L69" s="118">
        <v>195397</v>
      </c>
      <c r="M69" s="190">
        <v>2845308</v>
      </c>
      <c r="N69" s="191">
        <v>194750</v>
      </c>
      <c r="O69" s="200">
        <v>195397</v>
      </c>
      <c r="P69" s="200">
        <v>194750</v>
      </c>
      <c r="Q69" s="118">
        <v>177950</v>
      </c>
      <c r="R69" s="100">
        <v>228890</v>
      </c>
      <c r="S69" s="100">
        <v>228890</v>
      </c>
      <c r="T69" s="100">
        <v>233998</v>
      </c>
      <c r="U69" s="100"/>
      <c r="V69" s="249">
        <v>233998</v>
      </c>
      <c r="W69" s="211"/>
    </row>
    <row r="70" spans="1:23" x14ac:dyDescent="0.25">
      <c r="A70" s="99" t="s">
        <v>378</v>
      </c>
      <c r="B70" s="100"/>
      <c r="C70" s="100"/>
      <c r="D70" s="100">
        <v>0</v>
      </c>
      <c r="E70" s="99">
        <v>0</v>
      </c>
      <c r="F70" s="137">
        <f>SUM(D70:E70)</f>
        <v>0</v>
      </c>
      <c r="G70" s="100">
        <v>410000</v>
      </c>
      <c r="H70" s="100">
        <v>23000</v>
      </c>
      <c r="I70" s="100"/>
      <c r="J70" s="100">
        <v>23000</v>
      </c>
      <c r="K70" s="100"/>
      <c r="L70" s="118">
        <v>1481</v>
      </c>
      <c r="M70" s="190">
        <v>19753</v>
      </c>
      <c r="N70" s="191">
        <v>1261</v>
      </c>
      <c r="O70" s="200">
        <v>1185</v>
      </c>
      <c r="P70" s="200">
        <v>1261</v>
      </c>
      <c r="Q70" s="118">
        <v>1331</v>
      </c>
      <c r="R70" s="100">
        <v>996</v>
      </c>
      <c r="S70" s="100">
        <v>996</v>
      </c>
      <c r="T70" s="100">
        <v>796</v>
      </c>
      <c r="U70" s="100"/>
      <c r="V70" s="249">
        <v>796</v>
      </c>
      <c r="W70" s="211"/>
    </row>
    <row r="71" spans="1:23" x14ac:dyDescent="0.25">
      <c r="A71" s="99" t="s">
        <v>379</v>
      </c>
      <c r="B71" s="100"/>
      <c r="C71" s="100"/>
      <c r="D71" s="100"/>
      <c r="E71" s="100">
        <v>178000</v>
      </c>
      <c r="F71" s="100"/>
      <c r="G71" s="100"/>
      <c r="H71" s="189">
        <v>249820</v>
      </c>
      <c r="I71" s="100">
        <v>-4</v>
      </c>
      <c r="J71" s="189">
        <f>SUM(H71:I71)</f>
        <v>249816</v>
      </c>
      <c r="K71" s="100"/>
      <c r="L71" s="118">
        <v>13455</v>
      </c>
      <c r="M71" s="190">
        <v>224923</v>
      </c>
      <c r="N71" s="191">
        <v>12831</v>
      </c>
      <c r="O71" s="200">
        <v>13455</v>
      </c>
      <c r="P71" s="200">
        <v>12831</v>
      </c>
      <c r="Q71" s="118">
        <v>11739</v>
      </c>
      <c r="R71" s="100">
        <v>12878</v>
      </c>
      <c r="S71" s="100">
        <v>12878</v>
      </c>
      <c r="T71" s="100">
        <v>12285</v>
      </c>
      <c r="U71" s="100"/>
      <c r="V71" s="249">
        <v>12285</v>
      </c>
      <c r="W71" s="211"/>
    </row>
    <row r="72" spans="1:23" x14ac:dyDescent="0.25">
      <c r="A72" s="99" t="s">
        <v>380</v>
      </c>
      <c r="B72" s="100"/>
      <c r="C72" s="100"/>
      <c r="D72" s="99"/>
      <c r="E72" s="99"/>
      <c r="F72" s="137">
        <f>SUM(D72:E72)</f>
        <v>0</v>
      </c>
      <c r="G72" s="99"/>
      <c r="H72" s="189">
        <v>68400</v>
      </c>
      <c r="I72" s="100">
        <v>-68400</v>
      </c>
      <c r="J72" s="100">
        <f>SUM(H72:I72)</f>
        <v>0</v>
      </c>
      <c r="K72" s="100"/>
      <c r="L72" s="101">
        <v>51</v>
      </c>
      <c r="M72" s="190"/>
      <c r="N72" s="198">
        <v>64</v>
      </c>
      <c r="O72" s="100">
        <v>0</v>
      </c>
      <c r="P72" s="100">
        <v>64</v>
      </c>
      <c r="Q72" s="118">
        <v>39</v>
      </c>
      <c r="R72" s="99">
        <v>71</v>
      </c>
      <c r="S72" s="99">
        <v>71</v>
      </c>
      <c r="T72" s="99">
        <v>56</v>
      </c>
      <c r="U72" s="99"/>
      <c r="V72" s="248">
        <v>56</v>
      </c>
      <c r="W72" s="177"/>
    </row>
    <row r="73" spans="1:23" x14ac:dyDescent="0.25">
      <c r="A73" s="99" t="s">
        <v>428</v>
      </c>
      <c r="B73" s="100"/>
      <c r="C73" s="100"/>
      <c r="D73" s="99"/>
      <c r="E73" s="99"/>
      <c r="F73" s="137"/>
      <c r="G73" s="99"/>
      <c r="H73" s="189"/>
      <c r="I73" s="100"/>
      <c r="J73" s="100"/>
      <c r="K73" s="100"/>
      <c r="L73" s="101"/>
      <c r="M73" s="190"/>
      <c r="N73" s="198"/>
      <c r="O73" s="100"/>
      <c r="P73" s="100"/>
      <c r="Q73" s="118"/>
      <c r="R73" s="99"/>
      <c r="S73" s="99"/>
      <c r="T73" s="99">
        <v>84154</v>
      </c>
      <c r="U73" s="99"/>
      <c r="V73" s="248">
        <v>84154</v>
      </c>
      <c r="W73" s="177"/>
    </row>
    <row r="74" spans="1:23" x14ac:dyDescent="0.25">
      <c r="A74" s="99" t="s">
        <v>297</v>
      </c>
      <c r="B74" s="100"/>
      <c r="C74" s="100"/>
      <c r="D74" s="99"/>
      <c r="E74" s="99"/>
      <c r="F74" s="137"/>
      <c r="G74" s="99"/>
      <c r="H74" s="189"/>
      <c r="I74" s="100"/>
      <c r="J74" s="100"/>
      <c r="K74" s="100"/>
      <c r="L74" s="101"/>
      <c r="M74" s="190"/>
      <c r="N74" s="198"/>
      <c r="O74" s="100"/>
      <c r="P74" s="100"/>
      <c r="Q74" s="118">
        <v>1525</v>
      </c>
      <c r="R74" s="99">
        <v>0</v>
      </c>
      <c r="S74" s="99">
        <v>0</v>
      </c>
      <c r="T74" s="99">
        <v>0</v>
      </c>
      <c r="U74" s="99"/>
      <c r="V74" s="248">
        <v>0</v>
      </c>
      <c r="W74" s="177"/>
    </row>
    <row r="75" spans="1:23" x14ac:dyDescent="0.25">
      <c r="A75" s="99" t="s">
        <v>381</v>
      </c>
      <c r="B75" s="100"/>
      <c r="C75" s="100"/>
      <c r="D75" s="99"/>
      <c r="E75" s="99"/>
      <c r="F75" s="137"/>
      <c r="G75" s="99"/>
      <c r="H75" s="189"/>
      <c r="I75" s="100"/>
      <c r="J75" s="100"/>
      <c r="K75" s="100"/>
      <c r="L75" s="101"/>
      <c r="M75" s="190"/>
      <c r="N75" s="198"/>
      <c r="O75" s="100"/>
      <c r="P75" s="100"/>
      <c r="Q75" s="118">
        <v>1391</v>
      </c>
      <c r="R75" s="99">
        <v>0</v>
      </c>
      <c r="S75" s="99">
        <v>0</v>
      </c>
      <c r="T75" s="99">
        <v>0</v>
      </c>
      <c r="U75" s="99"/>
      <c r="V75" s="248">
        <v>0</v>
      </c>
      <c r="W75" s="177"/>
    </row>
    <row r="76" spans="1:23" x14ac:dyDescent="0.25">
      <c r="A76" s="99"/>
      <c r="B76" s="100"/>
      <c r="C76" s="100"/>
      <c r="D76" s="99"/>
      <c r="E76" s="99"/>
      <c r="F76" s="137"/>
      <c r="G76" s="99"/>
      <c r="H76" s="189"/>
      <c r="I76" s="100"/>
      <c r="J76" s="100"/>
      <c r="K76" s="100"/>
      <c r="L76" s="101"/>
      <c r="M76" s="190"/>
      <c r="N76" s="198"/>
      <c r="O76" s="100"/>
      <c r="P76" s="100"/>
      <c r="Q76" s="118"/>
      <c r="R76" s="99"/>
      <c r="S76" s="99"/>
      <c r="T76" s="99"/>
      <c r="U76" s="99"/>
      <c r="V76" s="99"/>
    </row>
    <row r="77" spans="1:23" x14ac:dyDescent="0.25">
      <c r="A77" s="187" t="s">
        <v>382</v>
      </c>
      <c r="B77" s="192"/>
      <c r="C77" s="192"/>
      <c r="D77" s="192"/>
      <c r="E77" s="192"/>
      <c r="F77" s="193">
        <v>116000</v>
      </c>
      <c r="G77" s="193">
        <f t="shared" ref="G77:S77" si="32">SUM(G78+G82)</f>
        <v>79000</v>
      </c>
      <c r="H77" s="193">
        <f t="shared" si="32"/>
        <v>156000</v>
      </c>
      <c r="I77" s="193">
        <f t="shared" si="32"/>
        <v>0</v>
      </c>
      <c r="J77" s="193">
        <f t="shared" si="32"/>
        <v>156000</v>
      </c>
      <c r="K77" s="193">
        <f t="shared" si="32"/>
        <v>0</v>
      </c>
      <c r="L77" s="194">
        <f t="shared" si="32"/>
        <v>6055</v>
      </c>
      <c r="M77" s="193">
        <f t="shared" si="32"/>
        <v>14108</v>
      </c>
      <c r="N77" s="191">
        <f t="shared" si="32"/>
        <v>6859</v>
      </c>
      <c r="O77" s="193">
        <f t="shared" si="32"/>
        <v>10226</v>
      </c>
      <c r="P77" s="193">
        <f t="shared" si="32"/>
        <v>4315</v>
      </c>
      <c r="Q77" s="193">
        <f t="shared" si="32"/>
        <v>7062</v>
      </c>
      <c r="R77" s="193">
        <f t="shared" si="32"/>
        <v>6555</v>
      </c>
      <c r="S77" s="193">
        <f t="shared" si="32"/>
        <v>2971</v>
      </c>
      <c r="T77" s="193">
        <f t="shared" ref="T77:V77" si="33">SUM(T78+T82)</f>
        <v>1700</v>
      </c>
      <c r="U77" s="193">
        <f t="shared" si="33"/>
        <v>0</v>
      </c>
      <c r="V77" s="193">
        <f t="shared" si="33"/>
        <v>1850</v>
      </c>
    </row>
    <row r="78" spans="1:23" x14ac:dyDescent="0.25">
      <c r="A78" s="105" t="s">
        <v>383</v>
      </c>
      <c r="B78" s="100"/>
      <c r="C78" s="100"/>
      <c r="D78" s="137">
        <v>62000</v>
      </c>
      <c r="E78" s="137">
        <f>SUM(E79:E80)</f>
        <v>81199</v>
      </c>
      <c r="F78" s="137">
        <f>SUM(D78:E78)</f>
        <v>143199</v>
      </c>
      <c r="G78" s="137">
        <f>SUM(G79:G80)</f>
        <v>74000</v>
      </c>
      <c r="H78" s="137">
        <f>SUM(H79:H80)</f>
        <v>136000</v>
      </c>
      <c r="I78" s="100"/>
      <c r="J78" s="137">
        <f>SUM(H78:I78)</f>
        <v>136000</v>
      </c>
      <c r="K78" s="137">
        <f>SUM(K79:K80)</f>
        <v>0</v>
      </c>
      <c r="L78" s="119">
        <f>SUM(L79:L80)</f>
        <v>5005</v>
      </c>
      <c r="M78" s="195"/>
      <c r="N78" s="196">
        <f>SUM(N79:N80)</f>
        <v>5959</v>
      </c>
      <c r="O78" s="137">
        <f>SUM(O79:O80)</f>
        <v>8948</v>
      </c>
      <c r="P78" s="137">
        <f>SUM(P79:P81)</f>
        <v>3870</v>
      </c>
      <c r="Q78" s="137">
        <f>SUM(Q79:Q81)</f>
        <v>6617</v>
      </c>
      <c r="R78" s="137">
        <f>SUM(R79:R81)</f>
        <v>5800</v>
      </c>
      <c r="S78" s="137">
        <f>SUM(S79:S81)</f>
        <v>2347</v>
      </c>
      <c r="T78" s="137">
        <f>SUM(T79:T81)</f>
        <v>850</v>
      </c>
      <c r="U78" s="261">
        <f t="shared" ref="U78:V78" si="34">SUM(U79:U81)</f>
        <v>0</v>
      </c>
      <c r="V78" s="261">
        <f t="shared" si="34"/>
        <v>1000</v>
      </c>
    </row>
    <row r="79" spans="1:23" x14ac:dyDescent="0.25">
      <c r="A79" s="99" t="s">
        <v>384</v>
      </c>
      <c r="B79" s="100">
        <v>134</v>
      </c>
      <c r="C79" s="100">
        <v>66370</v>
      </c>
      <c r="D79" s="100">
        <v>55000</v>
      </c>
      <c r="E79" s="100">
        <v>73692</v>
      </c>
      <c r="F79" s="100"/>
      <c r="G79" s="100">
        <v>65000</v>
      </c>
      <c r="H79" s="100">
        <v>125000</v>
      </c>
      <c r="I79" s="100"/>
      <c r="J79" s="100">
        <v>125000</v>
      </c>
      <c r="K79" s="100"/>
      <c r="L79" s="118">
        <v>3956</v>
      </c>
      <c r="M79" s="190">
        <v>99920</v>
      </c>
      <c r="N79" s="191">
        <v>5000</v>
      </c>
      <c r="O79" s="100">
        <v>7989</v>
      </c>
      <c r="P79" s="100">
        <v>2129</v>
      </c>
      <c r="Q79" s="118">
        <v>4885</v>
      </c>
      <c r="R79" s="100">
        <v>5000</v>
      </c>
      <c r="S79" s="100">
        <v>0</v>
      </c>
      <c r="T79" s="100">
        <v>0</v>
      </c>
      <c r="U79" s="100"/>
      <c r="V79" s="100"/>
    </row>
    <row r="80" spans="1:23" x14ac:dyDescent="0.25">
      <c r="A80" s="99" t="s">
        <v>385</v>
      </c>
      <c r="B80" s="100">
        <v>7000</v>
      </c>
      <c r="C80" s="100">
        <v>6843</v>
      </c>
      <c r="D80" s="100">
        <v>7000</v>
      </c>
      <c r="E80" s="100">
        <v>7507</v>
      </c>
      <c r="F80" s="137">
        <f>SUM(D80:E80)</f>
        <v>14507</v>
      </c>
      <c r="G80" s="100">
        <v>9000</v>
      </c>
      <c r="H80" s="100">
        <v>11000</v>
      </c>
      <c r="I80" s="100"/>
      <c r="J80" s="100">
        <v>11000</v>
      </c>
      <c r="K80" s="100"/>
      <c r="L80" s="118">
        <v>1049</v>
      </c>
      <c r="M80" s="190">
        <v>15329</v>
      </c>
      <c r="N80" s="191">
        <v>959</v>
      </c>
      <c r="O80" s="100">
        <v>959</v>
      </c>
      <c r="P80" s="100">
        <v>751</v>
      </c>
      <c r="Q80" s="118">
        <v>725</v>
      </c>
      <c r="R80" s="100">
        <v>800</v>
      </c>
      <c r="S80" s="100">
        <v>1458</v>
      </c>
      <c r="T80" s="100">
        <v>850</v>
      </c>
      <c r="U80" s="100"/>
      <c r="V80" s="100">
        <v>1000</v>
      </c>
    </row>
    <row r="81" spans="1:22" x14ac:dyDescent="0.25">
      <c r="A81" s="197" t="s">
        <v>424</v>
      </c>
      <c r="B81" s="100"/>
      <c r="C81" s="100"/>
      <c r="D81" s="122"/>
      <c r="E81" s="100"/>
      <c r="F81" s="100"/>
      <c r="G81" s="99"/>
      <c r="H81" s="99"/>
      <c r="I81" s="100"/>
      <c r="J81" s="99"/>
      <c r="K81" s="100"/>
      <c r="L81" s="118"/>
      <c r="M81" s="190"/>
      <c r="N81" s="191">
        <v>990</v>
      </c>
      <c r="O81" s="100"/>
      <c r="P81" s="100">
        <v>990</v>
      </c>
      <c r="Q81" s="118">
        <v>1007</v>
      </c>
      <c r="R81" s="100">
        <v>0</v>
      </c>
      <c r="S81" s="100">
        <v>889</v>
      </c>
      <c r="T81" s="100">
        <v>0</v>
      </c>
      <c r="U81" s="100"/>
      <c r="V81" s="100"/>
    </row>
    <row r="82" spans="1:22" x14ac:dyDescent="0.25">
      <c r="A82" s="105" t="s">
        <v>386</v>
      </c>
      <c r="B82" s="122"/>
      <c r="C82" s="122"/>
      <c r="D82" s="137">
        <v>2000</v>
      </c>
      <c r="E82" s="137">
        <v>1386</v>
      </c>
      <c r="F82" s="137">
        <f>SUM(D82:E82)</f>
        <v>3386</v>
      </c>
      <c r="G82" s="137">
        <v>5000</v>
      </c>
      <c r="H82" s="137">
        <v>20000</v>
      </c>
      <c r="I82" s="100"/>
      <c r="J82" s="137">
        <f>SUM(H82:I82)</f>
        <v>20000</v>
      </c>
      <c r="K82" s="100"/>
      <c r="L82" s="119">
        <v>1050</v>
      </c>
      <c r="M82" s="195">
        <v>14108</v>
      </c>
      <c r="N82" s="196">
        <v>900</v>
      </c>
      <c r="O82" s="137">
        <v>1278</v>
      </c>
      <c r="P82" s="137">
        <v>445</v>
      </c>
      <c r="Q82" s="119">
        <v>445</v>
      </c>
      <c r="R82" s="137">
        <v>755</v>
      </c>
      <c r="S82" s="137">
        <v>624</v>
      </c>
      <c r="T82" s="137">
        <v>850</v>
      </c>
      <c r="U82" s="137"/>
      <c r="V82" s="137">
        <v>850</v>
      </c>
    </row>
    <row r="83" spans="1:22" x14ac:dyDescent="0.25">
      <c r="A83" s="105"/>
      <c r="B83" s="122"/>
      <c r="C83" s="122"/>
      <c r="D83" s="137"/>
      <c r="E83" s="137"/>
      <c r="F83" s="137"/>
      <c r="G83" s="137"/>
      <c r="H83" s="137"/>
      <c r="I83" s="100"/>
      <c r="J83" s="137"/>
      <c r="K83" s="100"/>
      <c r="L83" s="119"/>
      <c r="M83" s="195"/>
      <c r="N83" s="196"/>
      <c r="O83" s="137"/>
      <c r="P83" s="137"/>
      <c r="Q83" s="119"/>
      <c r="R83" s="137"/>
      <c r="S83" s="137"/>
      <c r="T83" s="137"/>
      <c r="U83" s="137"/>
      <c r="V83" s="137"/>
    </row>
    <row r="84" spans="1:22" x14ac:dyDescent="0.25">
      <c r="A84" s="201"/>
      <c r="B84" s="202"/>
      <c r="C84" s="202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U84" s="203"/>
      <c r="V84" s="203"/>
    </row>
    <row r="85" spans="1:22" x14ac:dyDescent="0.25">
      <c r="A85" s="204"/>
      <c r="B85" s="205"/>
      <c r="C85" s="205"/>
      <c r="D85" s="206"/>
      <c r="E85" s="206"/>
      <c r="F85" s="206"/>
      <c r="G85" s="206"/>
      <c r="H85" s="206"/>
      <c r="I85" s="207"/>
      <c r="J85" s="206"/>
      <c r="K85" s="207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</row>
    <row r="86" spans="1:22" x14ac:dyDescent="0.25">
      <c r="A86" s="208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</row>
    <row r="87" spans="1:22" x14ac:dyDescent="0.25">
      <c r="A87" s="208"/>
      <c r="B87" s="205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</row>
    <row r="88" spans="1:22" x14ac:dyDescent="0.25">
      <c r="A88" s="208"/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</row>
    <row r="89" spans="1:22" x14ac:dyDescent="0.25">
      <c r="A89" s="208"/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</row>
    <row r="90" spans="1:22" x14ac:dyDescent="0.25">
      <c r="A90" s="208"/>
      <c r="B90" s="205"/>
      <c r="C90" s="205"/>
      <c r="D90" s="206"/>
      <c r="E90" s="206"/>
      <c r="F90" s="206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</row>
    <row r="91" spans="1:22" x14ac:dyDescent="0.25">
      <c r="A91" s="208"/>
      <c r="B91" s="205"/>
      <c r="C91" s="205"/>
      <c r="D91" s="206"/>
      <c r="E91" s="206"/>
      <c r="F91" s="206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</row>
    <row r="92" spans="1:22" x14ac:dyDescent="0.25">
      <c r="A92" s="204"/>
      <c r="B92" s="205"/>
      <c r="C92" s="205"/>
      <c r="D92" s="206"/>
      <c r="E92" s="206"/>
      <c r="F92" s="207"/>
      <c r="G92" s="206"/>
      <c r="H92" s="206"/>
      <c r="I92" s="207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</row>
    <row r="93" spans="1:22" x14ac:dyDescent="0.25">
      <c r="A93" s="204"/>
      <c r="B93" s="209"/>
      <c r="C93" s="209"/>
      <c r="D93" s="209"/>
      <c r="E93" s="209"/>
      <c r="F93" s="207"/>
      <c r="G93" s="206"/>
      <c r="H93" s="209"/>
      <c r="I93" s="207"/>
      <c r="J93" s="209"/>
      <c r="K93" s="207"/>
      <c r="L93" s="207"/>
      <c r="M93" s="207"/>
      <c r="N93" s="209"/>
      <c r="O93" s="207"/>
      <c r="P93" s="207"/>
      <c r="Q93" s="207"/>
      <c r="R93" s="207"/>
      <c r="S93" s="207"/>
      <c r="T93" s="207"/>
      <c r="U93" s="207"/>
      <c r="V93" s="207"/>
    </row>
    <row r="94" spans="1:22" x14ac:dyDescent="0.25">
      <c r="A94" s="204"/>
      <c r="B94" s="205"/>
      <c r="C94" s="205"/>
      <c r="D94" s="206"/>
      <c r="E94" s="206"/>
      <c r="F94" s="206"/>
      <c r="G94" s="206"/>
      <c r="H94" s="206"/>
      <c r="I94" s="207"/>
      <c r="J94" s="206"/>
      <c r="K94" s="207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</row>
    <row r="95" spans="1:22" x14ac:dyDescent="0.25">
      <c r="A95" s="204"/>
      <c r="B95" s="205"/>
      <c r="C95" s="205"/>
      <c r="D95" s="206"/>
      <c r="E95" s="209"/>
      <c r="F95" s="207"/>
      <c r="G95" s="209"/>
      <c r="H95" s="209"/>
      <c r="I95" s="207"/>
      <c r="J95" s="209"/>
      <c r="K95" s="207"/>
      <c r="L95" s="207"/>
      <c r="M95" s="207"/>
      <c r="N95" s="209"/>
      <c r="O95" s="207"/>
      <c r="P95" s="207"/>
      <c r="Q95" s="207"/>
      <c r="R95" s="207"/>
      <c r="S95" s="207"/>
      <c r="T95" s="207"/>
      <c r="U95" s="207"/>
      <c r="V95" s="207"/>
    </row>
    <row r="96" spans="1:22" x14ac:dyDescent="0.25">
      <c r="A96" s="201"/>
      <c r="B96" s="203"/>
      <c r="C96" s="203"/>
      <c r="D96" s="201"/>
      <c r="E96" s="203"/>
      <c r="F96" s="202"/>
      <c r="G96" s="203"/>
      <c r="H96" s="203"/>
      <c r="I96" s="202"/>
      <c r="J96" s="203"/>
      <c r="K96" s="202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</row>
    <row r="97" spans="1:22" x14ac:dyDescent="0.25">
      <c r="A97" s="209"/>
      <c r="B97" s="206"/>
      <c r="C97" s="206"/>
      <c r="D97" s="204"/>
      <c r="E97" s="204"/>
      <c r="F97" s="206"/>
      <c r="G97" s="209"/>
      <c r="H97" s="209"/>
      <c r="I97" s="207"/>
      <c r="J97" s="209"/>
      <c r="K97" s="207"/>
      <c r="L97" s="209"/>
      <c r="M97" s="207"/>
      <c r="N97" s="209"/>
      <c r="O97" s="207"/>
      <c r="P97" s="207"/>
      <c r="Q97" s="207"/>
      <c r="R97" s="209"/>
      <c r="S97" s="209"/>
      <c r="T97" s="209"/>
      <c r="U97" s="209"/>
      <c r="V97" s="209"/>
    </row>
    <row r="98" spans="1:22" x14ac:dyDescent="0.25">
      <c r="A98" s="201"/>
      <c r="B98" s="203"/>
      <c r="C98" s="203"/>
      <c r="D98" s="201"/>
      <c r="E98" s="201"/>
      <c r="F98" s="203"/>
      <c r="G98" s="203"/>
      <c r="H98" s="203"/>
      <c r="I98" s="203"/>
      <c r="J98" s="203"/>
      <c r="K98" s="202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</row>
    <row r="99" spans="1:22" x14ac:dyDescent="0.25">
      <c r="A99" s="204"/>
      <c r="B99" s="206"/>
      <c r="C99" s="206"/>
      <c r="D99" s="204"/>
      <c r="E99" s="204"/>
      <c r="F99" s="206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</row>
    <row r="100" spans="1:22" x14ac:dyDescent="0.25">
      <c r="A100" s="204"/>
      <c r="B100" s="206"/>
      <c r="C100" s="206"/>
      <c r="D100" s="204"/>
      <c r="E100" s="204"/>
      <c r="F100" s="206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</row>
    <row r="101" spans="1:22" x14ac:dyDescent="0.25">
      <c r="A101" s="177"/>
      <c r="B101" s="210"/>
      <c r="C101" s="210"/>
      <c r="D101" s="178"/>
      <c r="E101" s="178"/>
      <c r="F101" s="177"/>
      <c r="G101" s="177"/>
      <c r="H101" s="177"/>
      <c r="I101" s="177"/>
      <c r="J101" s="177"/>
      <c r="K101" s="211"/>
      <c r="L101" s="209"/>
      <c r="M101" s="212"/>
      <c r="N101" s="177"/>
      <c r="O101" s="211"/>
      <c r="P101" s="211"/>
      <c r="Q101" s="177"/>
      <c r="R101" s="177"/>
      <c r="S101" s="177"/>
      <c r="T101" s="177"/>
      <c r="U101" s="177"/>
      <c r="V101" s="177"/>
    </row>
    <row r="102" spans="1:22" x14ac:dyDescent="0.25">
      <c r="A102" s="178"/>
      <c r="B102" s="178"/>
      <c r="C102" s="177"/>
      <c r="D102" s="210"/>
      <c r="E102" s="210"/>
      <c r="F102" s="210"/>
      <c r="G102" s="210"/>
      <c r="H102" s="210"/>
      <c r="I102" s="210"/>
      <c r="J102" s="210"/>
      <c r="K102" s="210"/>
      <c r="L102" s="206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</row>
    <row r="103" spans="1:22" x14ac:dyDescent="0.25">
      <c r="A103" s="178"/>
      <c r="B103" s="178"/>
      <c r="C103" s="177"/>
      <c r="D103" s="210"/>
      <c r="E103" s="210"/>
      <c r="F103" s="210"/>
      <c r="G103" s="210"/>
    </row>
    <row r="104" spans="1:22" x14ac:dyDescent="0.25">
      <c r="A104" s="178"/>
      <c r="B104" s="178"/>
      <c r="C104" s="177"/>
      <c r="D104" s="210"/>
      <c r="E104" s="210"/>
      <c r="F104" s="210"/>
      <c r="G104" s="210"/>
      <c r="N104" s="174"/>
    </row>
    <row r="105" spans="1:22" x14ac:dyDescent="0.25">
      <c r="A105" s="177"/>
      <c r="B105" s="211"/>
      <c r="C105" s="211"/>
      <c r="D105" s="177"/>
      <c r="E105" s="177"/>
      <c r="F105" s="177"/>
    </row>
    <row r="106" spans="1:22" x14ac:dyDescent="0.25">
      <c r="A106" s="177"/>
      <c r="B106" s="211"/>
      <c r="C106" s="211"/>
      <c r="D106" s="177"/>
      <c r="E106" s="177"/>
      <c r="F106" s="177"/>
    </row>
    <row r="107" spans="1:22" x14ac:dyDescent="0.25">
      <c r="A107" s="177"/>
      <c r="B107" s="211"/>
      <c r="C107" s="211"/>
      <c r="D107" s="177"/>
      <c r="E107" s="177"/>
      <c r="F107" s="177"/>
    </row>
    <row r="108" spans="1:22" x14ac:dyDescent="0.25">
      <c r="A108" s="177"/>
      <c r="B108" s="210"/>
      <c r="C108" s="210"/>
      <c r="D108" s="178"/>
      <c r="E108" s="177"/>
      <c r="F108" s="177"/>
    </row>
    <row r="109" spans="1:22" x14ac:dyDescent="0.25">
      <c r="A109" s="177"/>
      <c r="B109" s="177"/>
      <c r="C109" s="177"/>
      <c r="D109" s="177"/>
      <c r="E109" s="177"/>
      <c r="F109" s="177"/>
    </row>
    <row r="110" spans="1:22" x14ac:dyDescent="0.25">
      <c r="A110" s="177"/>
      <c r="B110" s="210"/>
      <c r="C110" s="210"/>
      <c r="D110" s="178"/>
      <c r="E110" s="177"/>
      <c r="F110" s="177"/>
    </row>
    <row r="111" spans="1:22" x14ac:dyDescent="0.25">
      <c r="A111" s="177"/>
      <c r="B111" s="177"/>
      <c r="C111" s="177"/>
      <c r="D111" s="177"/>
      <c r="E111" s="177"/>
      <c r="F111" s="177"/>
    </row>
    <row r="112" spans="1:22" x14ac:dyDescent="0.25">
      <c r="A112" s="177"/>
      <c r="B112" s="211"/>
      <c r="C112" s="211"/>
      <c r="D112" s="177"/>
      <c r="E112" s="177"/>
      <c r="F112" s="177"/>
    </row>
    <row r="113" spans="1:6" x14ac:dyDescent="0.25">
      <c r="A113" s="177"/>
      <c r="B113" s="211"/>
      <c r="C113" s="211"/>
      <c r="D113" s="177"/>
      <c r="E113" s="177"/>
      <c r="F113" s="177"/>
    </row>
    <row r="114" spans="1:6" x14ac:dyDescent="0.25">
      <c r="A114" s="177"/>
      <c r="B114" s="211"/>
      <c r="C114" s="211"/>
      <c r="D114" s="211"/>
      <c r="E114" s="177"/>
      <c r="F114" s="177"/>
    </row>
    <row r="115" spans="1:6" x14ac:dyDescent="0.25">
      <c r="A115" s="177"/>
      <c r="B115" s="211"/>
      <c r="C115" s="211"/>
      <c r="D115" s="177"/>
      <c r="E115" s="177"/>
      <c r="F115" s="177"/>
    </row>
    <row r="116" spans="1:6" x14ac:dyDescent="0.25">
      <c r="A116" s="177"/>
      <c r="B116" s="210"/>
      <c r="C116" s="210"/>
      <c r="D116" s="178"/>
      <c r="E116" s="177"/>
      <c r="F116" s="177"/>
    </row>
    <row r="117" spans="1:6" x14ac:dyDescent="0.25">
      <c r="A117" s="177"/>
      <c r="B117" s="177"/>
      <c r="C117" s="177"/>
      <c r="D117" s="177"/>
      <c r="E117" s="177"/>
      <c r="F117" s="177"/>
    </row>
    <row r="118" spans="1:6" x14ac:dyDescent="0.25">
      <c r="A118" s="177"/>
      <c r="B118" s="210"/>
      <c r="C118" s="210"/>
      <c r="D118" s="178"/>
      <c r="E118" s="177"/>
      <c r="F118" s="177"/>
    </row>
    <row r="119" spans="1:6" x14ac:dyDescent="0.25">
      <c r="A119" s="177"/>
      <c r="B119" s="210"/>
      <c r="C119" s="210"/>
      <c r="D119" s="210"/>
      <c r="E119" s="177"/>
      <c r="F119" s="177"/>
    </row>
    <row r="120" spans="1:6" x14ac:dyDescent="0.25">
      <c r="A120" s="177"/>
      <c r="B120" s="210"/>
      <c r="C120" s="210"/>
      <c r="D120" s="178"/>
      <c r="E120" s="177"/>
      <c r="F120" s="177"/>
    </row>
    <row r="121" spans="1:6" x14ac:dyDescent="0.25">
      <c r="A121" s="177"/>
      <c r="B121" s="210"/>
      <c r="C121" s="210"/>
      <c r="D121" s="178"/>
      <c r="E121" s="177"/>
      <c r="F121" s="177"/>
    </row>
    <row r="122" spans="1:6" x14ac:dyDescent="0.25">
      <c r="A122" s="177"/>
      <c r="B122" s="210"/>
      <c r="C122" s="210"/>
      <c r="D122" s="178"/>
      <c r="E122" s="177"/>
      <c r="F122" s="177"/>
    </row>
    <row r="123" spans="1:6" x14ac:dyDescent="0.25">
      <c r="A123" s="177"/>
      <c r="B123" s="211"/>
      <c r="C123" s="177"/>
      <c r="D123" s="177"/>
      <c r="E123" s="177"/>
      <c r="F123" s="177"/>
    </row>
    <row r="124" spans="1:6" x14ac:dyDescent="0.25">
      <c r="A124" s="178"/>
      <c r="B124" s="210"/>
      <c r="C124" s="210"/>
      <c r="D124" s="210"/>
      <c r="E124" s="177"/>
      <c r="F124" s="177"/>
    </row>
    <row r="125" spans="1:6" x14ac:dyDescent="0.25">
      <c r="A125" s="177"/>
      <c r="B125" s="177"/>
      <c r="C125" s="177"/>
      <c r="D125" s="177"/>
      <c r="E125" s="177"/>
      <c r="F125" s="177"/>
    </row>
    <row r="126" spans="1:6" x14ac:dyDescent="0.25">
      <c r="A126" s="177"/>
      <c r="B126" s="177"/>
      <c r="C126" s="177"/>
      <c r="D126" s="177"/>
      <c r="E126" s="177"/>
      <c r="F126" s="177"/>
    </row>
    <row r="127" spans="1:6" x14ac:dyDescent="0.25">
      <c r="A127" s="177"/>
      <c r="B127" s="177"/>
      <c r="C127" s="177"/>
      <c r="D127" s="177"/>
      <c r="E127" s="177"/>
      <c r="F127" s="177"/>
    </row>
    <row r="128" spans="1:6" x14ac:dyDescent="0.25">
      <c r="A128" s="177"/>
      <c r="B128" s="177"/>
      <c r="C128" s="177"/>
      <c r="D128" s="177"/>
      <c r="E128" s="177"/>
      <c r="F128" s="177"/>
    </row>
    <row r="129" spans="1:6" x14ac:dyDescent="0.25">
      <c r="A129" s="177"/>
      <c r="B129" s="177"/>
      <c r="C129" s="177"/>
      <c r="D129" s="177"/>
      <c r="E129" s="177"/>
      <c r="F129" s="177"/>
    </row>
    <row r="140" spans="1:6" x14ac:dyDescent="0.25">
      <c r="A140" s="177"/>
      <c r="B140" s="177"/>
      <c r="C140" s="177"/>
      <c r="D140" s="177"/>
      <c r="E140" s="177"/>
      <c r="F140" s="177"/>
    </row>
    <row r="141" spans="1:6" x14ac:dyDescent="0.25">
      <c r="A141" s="178"/>
      <c r="B141" s="177"/>
      <c r="C141" s="177"/>
      <c r="D141" s="177"/>
      <c r="E141" s="177"/>
      <c r="F141" s="177"/>
    </row>
    <row r="142" spans="1:6" x14ac:dyDescent="0.25">
      <c r="A142" s="177"/>
      <c r="B142" s="177"/>
      <c r="C142" s="177"/>
      <c r="D142" s="177"/>
      <c r="E142" s="177"/>
      <c r="F142" s="177"/>
    </row>
    <row r="143" spans="1:6" x14ac:dyDescent="0.25">
      <c r="A143" s="178"/>
      <c r="B143" s="177"/>
      <c r="C143" s="177"/>
      <c r="D143" s="177"/>
      <c r="E143" s="177"/>
      <c r="F143" s="177"/>
    </row>
    <row r="144" spans="1:6" x14ac:dyDescent="0.25">
      <c r="A144" s="177"/>
      <c r="B144" s="177"/>
      <c r="C144" s="177"/>
      <c r="D144" s="177"/>
      <c r="E144" s="177"/>
      <c r="F144" s="177"/>
    </row>
    <row r="145" spans="1:6" x14ac:dyDescent="0.25">
      <c r="A145" s="177"/>
      <c r="B145" s="177"/>
      <c r="C145" s="177"/>
      <c r="D145" s="211"/>
      <c r="E145" s="177"/>
      <c r="F145" s="177"/>
    </row>
    <row r="146" spans="1:6" x14ac:dyDescent="0.25">
      <c r="A146" s="177"/>
      <c r="B146" s="211"/>
      <c r="C146" s="211"/>
      <c r="D146" s="211"/>
      <c r="E146" s="177"/>
      <c r="F146" s="177"/>
    </row>
    <row r="147" spans="1:6" x14ac:dyDescent="0.25">
      <c r="A147" s="177"/>
      <c r="B147" s="211"/>
      <c r="C147" s="211"/>
      <c r="D147" s="211"/>
      <c r="E147" s="177"/>
      <c r="F147" s="177"/>
    </row>
    <row r="148" spans="1:6" x14ac:dyDescent="0.25">
      <c r="A148" s="177"/>
      <c r="B148" s="211"/>
      <c r="C148" s="211"/>
      <c r="D148" s="211"/>
      <c r="E148" s="177"/>
      <c r="F148" s="177"/>
    </row>
    <row r="149" spans="1:6" x14ac:dyDescent="0.25">
      <c r="A149" s="177"/>
      <c r="B149" s="210"/>
      <c r="C149" s="210"/>
      <c r="D149" s="210"/>
      <c r="E149" s="177"/>
      <c r="F149" s="177"/>
    </row>
    <row r="150" spans="1:6" x14ac:dyDescent="0.25">
      <c r="A150" s="177"/>
      <c r="B150" s="177"/>
      <c r="C150" s="177"/>
      <c r="D150" s="177"/>
      <c r="E150" s="177"/>
      <c r="F150" s="177"/>
    </row>
    <row r="151" spans="1:6" x14ac:dyDescent="0.25">
      <c r="A151" s="177"/>
      <c r="B151" s="211"/>
      <c r="C151" s="211"/>
      <c r="D151" s="211"/>
      <c r="E151" s="177"/>
      <c r="F151" s="177"/>
    </row>
    <row r="152" spans="1:6" x14ac:dyDescent="0.25">
      <c r="A152" s="177"/>
      <c r="B152" s="211"/>
      <c r="C152" s="211"/>
      <c r="D152" s="211"/>
      <c r="E152" s="177"/>
      <c r="F152" s="177"/>
    </row>
    <row r="153" spans="1:6" x14ac:dyDescent="0.25">
      <c r="A153" s="177"/>
      <c r="B153" s="210"/>
      <c r="C153" s="210"/>
      <c r="D153" s="210"/>
      <c r="E153" s="177"/>
      <c r="F153" s="177"/>
    </row>
    <row r="154" spans="1:6" x14ac:dyDescent="0.25">
      <c r="A154" s="177"/>
      <c r="B154" s="177"/>
      <c r="C154" s="177"/>
      <c r="D154" s="177"/>
      <c r="E154" s="177"/>
      <c r="F154" s="177"/>
    </row>
    <row r="155" spans="1:6" x14ac:dyDescent="0.25">
      <c r="A155" s="177"/>
      <c r="B155" s="211"/>
      <c r="C155" s="211"/>
      <c r="D155" s="211"/>
      <c r="E155" s="177"/>
      <c r="F155" s="177"/>
    </row>
    <row r="156" spans="1:6" x14ac:dyDescent="0.25">
      <c r="A156" s="177"/>
      <c r="B156" s="211"/>
      <c r="C156" s="211"/>
      <c r="D156" s="211"/>
      <c r="E156" s="177"/>
      <c r="F156" s="177"/>
    </row>
    <row r="157" spans="1:6" x14ac:dyDescent="0.25">
      <c r="A157" s="177"/>
      <c r="B157" s="211"/>
      <c r="C157" s="211"/>
      <c r="D157" s="211"/>
      <c r="E157" s="177"/>
      <c r="F157" s="177"/>
    </row>
    <row r="158" spans="1:6" x14ac:dyDescent="0.25">
      <c r="A158" s="177"/>
      <c r="B158" s="211"/>
      <c r="C158" s="211"/>
      <c r="D158" s="211"/>
      <c r="E158" s="177"/>
      <c r="F158" s="177"/>
    </row>
    <row r="159" spans="1:6" x14ac:dyDescent="0.25">
      <c r="A159" s="177"/>
      <c r="B159" s="211"/>
      <c r="C159" s="211"/>
      <c r="D159" s="177"/>
      <c r="E159" s="177"/>
      <c r="F159" s="177"/>
    </row>
    <row r="160" spans="1:6" x14ac:dyDescent="0.25">
      <c r="A160" s="177"/>
      <c r="B160" s="211"/>
      <c r="C160" s="211"/>
      <c r="D160" s="211"/>
      <c r="E160" s="177"/>
      <c r="F160" s="177"/>
    </row>
    <row r="161" spans="1:6" x14ac:dyDescent="0.25">
      <c r="A161" s="177"/>
      <c r="B161" s="210"/>
      <c r="C161" s="210"/>
      <c r="D161" s="210"/>
      <c r="E161" s="177"/>
      <c r="F161" s="177"/>
    </row>
    <row r="162" spans="1:6" x14ac:dyDescent="0.25">
      <c r="A162" s="177"/>
      <c r="B162" s="177"/>
      <c r="C162" s="177"/>
      <c r="D162" s="177"/>
      <c r="E162" s="177"/>
      <c r="F162" s="177"/>
    </row>
    <row r="163" spans="1:6" x14ac:dyDescent="0.25">
      <c r="A163" s="177"/>
      <c r="B163" s="211"/>
      <c r="C163" s="211"/>
      <c r="D163" s="211"/>
      <c r="E163" s="177"/>
      <c r="F163" s="177"/>
    </row>
    <row r="164" spans="1:6" x14ac:dyDescent="0.25">
      <c r="A164" s="177"/>
      <c r="B164" s="211"/>
      <c r="C164" s="211"/>
      <c r="D164" s="211"/>
      <c r="E164" s="177"/>
      <c r="F164" s="177"/>
    </row>
    <row r="165" spans="1:6" x14ac:dyDescent="0.25">
      <c r="A165" s="177"/>
      <c r="B165" s="211"/>
      <c r="C165" s="211"/>
      <c r="D165" s="211"/>
      <c r="E165" s="177"/>
      <c r="F165" s="177"/>
    </row>
    <row r="166" spans="1:6" x14ac:dyDescent="0.25">
      <c r="A166" s="177"/>
      <c r="B166" s="211"/>
      <c r="C166" s="211"/>
      <c r="D166" s="177"/>
      <c r="E166" s="177"/>
      <c r="F166" s="177"/>
    </row>
    <row r="167" spans="1:6" x14ac:dyDescent="0.25">
      <c r="A167" s="177"/>
      <c r="B167" s="211"/>
      <c r="C167" s="211"/>
      <c r="D167" s="211"/>
      <c r="E167" s="177"/>
      <c r="F167" s="177"/>
    </row>
    <row r="168" spans="1:6" x14ac:dyDescent="0.25">
      <c r="A168" s="177"/>
      <c r="B168" s="211"/>
      <c r="C168" s="211"/>
      <c r="D168" s="211"/>
      <c r="E168" s="177"/>
      <c r="F168" s="177"/>
    </row>
    <row r="169" spans="1:6" x14ac:dyDescent="0.25">
      <c r="A169" s="177"/>
      <c r="B169" s="211"/>
      <c r="C169" s="211"/>
      <c r="D169" s="211"/>
      <c r="E169" s="177"/>
      <c r="F169" s="177"/>
    </row>
    <row r="170" spans="1:6" x14ac:dyDescent="0.25">
      <c r="A170" s="177"/>
      <c r="B170" s="211"/>
      <c r="C170" s="211"/>
      <c r="D170" s="211"/>
      <c r="E170" s="177"/>
      <c r="F170" s="177"/>
    </row>
    <row r="171" spans="1:6" x14ac:dyDescent="0.25">
      <c r="A171" s="177"/>
      <c r="B171" s="210"/>
      <c r="C171" s="210"/>
      <c r="D171" s="210"/>
      <c r="E171" s="177"/>
      <c r="F171" s="177"/>
    </row>
    <row r="172" spans="1:6" x14ac:dyDescent="0.25">
      <c r="A172" s="177"/>
      <c r="B172" s="177"/>
      <c r="C172" s="177"/>
      <c r="D172" s="177"/>
      <c r="E172" s="177"/>
      <c r="F172" s="177"/>
    </row>
    <row r="173" spans="1:6" x14ac:dyDescent="0.25">
      <c r="A173" s="177"/>
      <c r="B173" s="211"/>
      <c r="C173" s="211"/>
      <c r="D173" s="211"/>
      <c r="E173" s="177"/>
      <c r="F173" s="177"/>
    </row>
    <row r="174" spans="1:6" x14ac:dyDescent="0.25">
      <c r="A174" s="177"/>
      <c r="B174" s="211"/>
      <c r="C174" s="211"/>
      <c r="D174" s="211"/>
      <c r="E174" s="177"/>
      <c r="F174" s="177"/>
    </row>
    <row r="175" spans="1:6" x14ac:dyDescent="0.25">
      <c r="A175" s="177"/>
      <c r="B175" s="210"/>
      <c r="C175" s="210"/>
      <c r="D175" s="210"/>
      <c r="E175" s="177"/>
      <c r="F175" s="177"/>
    </row>
    <row r="176" spans="1:6" x14ac:dyDescent="0.25">
      <c r="A176" s="177"/>
      <c r="B176" s="177"/>
      <c r="C176" s="177"/>
      <c r="D176" s="177"/>
      <c r="E176" s="177"/>
      <c r="F176" s="177"/>
    </row>
    <row r="177" spans="1:6" x14ac:dyDescent="0.25">
      <c r="A177" s="177"/>
      <c r="B177" s="211"/>
      <c r="C177" s="211"/>
      <c r="D177" s="211"/>
      <c r="E177" s="177"/>
      <c r="F177" s="177"/>
    </row>
    <row r="178" spans="1:6" x14ac:dyDescent="0.25">
      <c r="A178" s="177"/>
      <c r="B178" s="211"/>
      <c r="C178" s="211"/>
      <c r="D178" s="211"/>
      <c r="E178" s="177"/>
      <c r="F178" s="177"/>
    </row>
    <row r="179" spans="1:6" x14ac:dyDescent="0.25">
      <c r="A179" s="177"/>
      <c r="B179" s="210"/>
      <c r="C179" s="210"/>
      <c r="D179" s="210"/>
      <c r="E179" s="177"/>
      <c r="F179" s="177"/>
    </row>
    <row r="180" spans="1:6" x14ac:dyDescent="0.25">
      <c r="A180" s="177"/>
      <c r="B180" s="177"/>
      <c r="C180" s="177"/>
      <c r="D180" s="177"/>
      <c r="E180" s="177"/>
      <c r="F180" s="177"/>
    </row>
    <row r="181" spans="1:6" x14ac:dyDescent="0.25">
      <c r="A181" s="177"/>
      <c r="B181" s="211"/>
      <c r="C181" s="211"/>
      <c r="D181" s="211"/>
      <c r="E181" s="177"/>
      <c r="F181" s="177"/>
    </row>
    <row r="182" spans="1:6" x14ac:dyDescent="0.25">
      <c r="A182" s="177"/>
      <c r="B182" s="211"/>
      <c r="C182" s="211"/>
      <c r="D182" s="211"/>
      <c r="E182" s="177"/>
      <c r="F182" s="177"/>
    </row>
    <row r="183" spans="1:6" x14ac:dyDescent="0.25">
      <c r="A183" s="177"/>
      <c r="B183" s="211"/>
      <c r="C183" s="211"/>
      <c r="D183" s="177"/>
      <c r="E183" s="177"/>
      <c r="F183" s="177"/>
    </row>
    <row r="184" spans="1:6" x14ac:dyDescent="0.25">
      <c r="A184" s="177"/>
      <c r="B184" s="211"/>
      <c r="C184" s="211"/>
      <c r="D184" s="211"/>
      <c r="E184" s="177"/>
      <c r="F184" s="177"/>
    </row>
    <row r="185" spans="1:6" x14ac:dyDescent="0.25">
      <c r="A185" s="177"/>
      <c r="B185" s="211"/>
      <c r="C185" s="211"/>
      <c r="D185" s="211"/>
      <c r="E185" s="177"/>
      <c r="F185" s="177"/>
    </row>
    <row r="186" spans="1:6" x14ac:dyDescent="0.25">
      <c r="A186" s="177"/>
      <c r="B186" s="211"/>
      <c r="C186" s="211"/>
      <c r="D186" s="211"/>
      <c r="E186" s="177"/>
      <c r="F186" s="177"/>
    </row>
    <row r="187" spans="1:6" x14ac:dyDescent="0.25">
      <c r="A187" s="177"/>
      <c r="B187" s="211"/>
      <c r="C187" s="211"/>
      <c r="D187" s="211"/>
      <c r="E187" s="177"/>
      <c r="F187" s="177"/>
    </row>
    <row r="188" spans="1:6" x14ac:dyDescent="0.25">
      <c r="A188" s="177"/>
      <c r="B188" s="211"/>
      <c r="C188" s="211"/>
      <c r="D188" s="177"/>
      <c r="E188" s="177"/>
      <c r="F188" s="177"/>
    </row>
    <row r="189" spans="1:6" x14ac:dyDescent="0.25">
      <c r="A189" s="177"/>
      <c r="B189" s="211"/>
      <c r="C189" s="211"/>
      <c r="D189" s="211"/>
      <c r="E189" s="177"/>
      <c r="F189" s="177"/>
    </row>
    <row r="190" spans="1:6" x14ac:dyDescent="0.25">
      <c r="A190" s="177"/>
      <c r="B190" s="211"/>
      <c r="C190" s="211"/>
      <c r="D190" s="177"/>
      <c r="E190" s="177"/>
      <c r="F190" s="177"/>
    </row>
    <row r="191" spans="1:6" x14ac:dyDescent="0.25">
      <c r="A191" s="177"/>
      <c r="B191" s="210"/>
      <c r="C191" s="210"/>
      <c r="D191" s="210"/>
      <c r="E191" s="177"/>
      <c r="F191" s="177"/>
    </row>
    <row r="192" spans="1:6" x14ac:dyDescent="0.25">
      <c r="A192" s="177"/>
      <c r="B192" s="177"/>
      <c r="C192" s="177"/>
      <c r="D192" s="177"/>
      <c r="E192" s="177"/>
      <c r="F192" s="177"/>
    </row>
    <row r="193" spans="1:6" x14ac:dyDescent="0.25">
      <c r="A193" s="177"/>
      <c r="B193" s="211"/>
      <c r="C193" s="211"/>
      <c r="D193" s="211"/>
      <c r="E193" s="177"/>
      <c r="F193" s="177"/>
    </row>
    <row r="194" spans="1:6" x14ac:dyDescent="0.25">
      <c r="A194" s="177"/>
      <c r="B194" s="211"/>
      <c r="C194" s="211"/>
      <c r="D194" s="211"/>
      <c r="E194" s="177"/>
      <c r="F194" s="177"/>
    </row>
    <row r="195" spans="1:6" x14ac:dyDescent="0.25">
      <c r="A195" s="177"/>
      <c r="B195" s="211"/>
      <c r="C195" s="211"/>
      <c r="D195" s="211"/>
      <c r="E195" s="177"/>
      <c r="F195" s="177"/>
    </row>
    <row r="196" spans="1:6" x14ac:dyDescent="0.25">
      <c r="A196" s="177"/>
      <c r="B196" s="211"/>
      <c r="C196" s="211"/>
      <c r="D196" s="211"/>
      <c r="E196" s="177"/>
      <c r="F196" s="177"/>
    </row>
    <row r="197" spans="1:6" x14ac:dyDescent="0.25">
      <c r="A197" s="177"/>
      <c r="B197" s="211"/>
      <c r="C197" s="211"/>
      <c r="D197" s="211"/>
      <c r="E197" s="177"/>
      <c r="F197" s="177"/>
    </row>
    <row r="198" spans="1:6" x14ac:dyDescent="0.25">
      <c r="A198" s="177"/>
      <c r="B198" s="211"/>
      <c r="C198" s="211"/>
      <c r="D198" s="211"/>
      <c r="E198" s="177"/>
      <c r="F198" s="177"/>
    </row>
    <row r="199" spans="1:6" x14ac:dyDescent="0.25">
      <c r="A199" s="177"/>
      <c r="B199" s="211"/>
      <c r="C199" s="211"/>
      <c r="D199" s="211"/>
      <c r="E199" s="177"/>
      <c r="F199" s="177"/>
    </row>
    <row r="200" spans="1:6" x14ac:dyDescent="0.25">
      <c r="A200" s="177"/>
      <c r="B200" s="211"/>
      <c r="C200" s="211"/>
      <c r="D200" s="211"/>
      <c r="E200" s="177"/>
      <c r="F200" s="177"/>
    </row>
    <row r="201" spans="1:6" x14ac:dyDescent="0.25">
      <c r="A201" s="177"/>
      <c r="B201" s="211"/>
      <c r="C201" s="211"/>
      <c r="D201" s="211"/>
      <c r="E201" s="177"/>
      <c r="F201" s="177"/>
    </row>
    <row r="202" spans="1:6" x14ac:dyDescent="0.25">
      <c r="A202" s="177"/>
      <c r="B202" s="211"/>
      <c r="C202" s="211"/>
      <c r="D202" s="211"/>
      <c r="E202" s="177"/>
      <c r="F202" s="177"/>
    </row>
    <row r="203" spans="1:6" x14ac:dyDescent="0.25">
      <c r="A203" s="177"/>
      <c r="B203" s="211"/>
      <c r="C203" s="211"/>
      <c r="D203" s="211"/>
      <c r="E203" s="177"/>
      <c r="F203" s="177"/>
    </row>
    <row r="204" spans="1:6" x14ac:dyDescent="0.25">
      <c r="A204" s="177"/>
      <c r="B204" s="211"/>
      <c r="C204" s="211"/>
      <c r="D204" s="177"/>
      <c r="E204" s="177"/>
      <c r="F204" s="177"/>
    </row>
    <row r="205" spans="1:6" x14ac:dyDescent="0.25">
      <c r="A205" s="177"/>
      <c r="B205" s="210"/>
      <c r="C205" s="210"/>
      <c r="D205" s="210"/>
      <c r="E205" s="177"/>
      <c r="F205" s="177"/>
    </row>
    <row r="206" spans="1:6" x14ac:dyDescent="0.25">
      <c r="A206" s="177"/>
      <c r="B206" s="177"/>
      <c r="C206" s="177"/>
      <c r="D206" s="177"/>
      <c r="E206" s="177"/>
      <c r="F206" s="177"/>
    </row>
    <row r="207" spans="1:6" x14ac:dyDescent="0.25">
      <c r="A207" s="177"/>
      <c r="B207" s="211"/>
      <c r="C207" s="211"/>
      <c r="D207" s="211"/>
      <c r="E207" s="177"/>
      <c r="F207" s="177"/>
    </row>
    <row r="208" spans="1:6" x14ac:dyDescent="0.25">
      <c r="A208" s="177"/>
      <c r="B208" s="211"/>
      <c r="C208" s="211"/>
      <c r="D208" s="211"/>
      <c r="E208" s="177"/>
      <c r="F208" s="177"/>
    </row>
    <row r="209" spans="1:6" x14ac:dyDescent="0.25">
      <c r="A209" s="177"/>
      <c r="B209" s="211"/>
      <c r="C209" s="211"/>
      <c r="D209" s="177"/>
      <c r="E209" s="177"/>
      <c r="F209" s="177"/>
    </row>
    <row r="210" spans="1:6" x14ac:dyDescent="0.25">
      <c r="A210" s="177"/>
      <c r="B210" s="210"/>
      <c r="C210" s="210"/>
      <c r="D210" s="210"/>
      <c r="E210" s="177"/>
      <c r="F210" s="177"/>
    </row>
    <row r="211" spans="1:6" x14ac:dyDescent="0.25">
      <c r="A211" s="177"/>
      <c r="B211" s="177"/>
      <c r="C211" s="177"/>
      <c r="D211" s="177"/>
      <c r="E211" s="177"/>
      <c r="F211" s="177"/>
    </row>
    <row r="212" spans="1:6" x14ac:dyDescent="0.25">
      <c r="A212" s="177"/>
      <c r="B212" s="177"/>
      <c r="C212" s="177"/>
      <c r="D212" s="211"/>
      <c r="E212" s="177"/>
      <c r="F212" s="177"/>
    </row>
    <row r="213" spans="1:6" x14ac:dyDescent="0.25">
      <c r="A213" s="177"/>
      <c r="B213" s="211"/>
      <c r="C213" s="211"/>
      <c r="D213" s="211"/>
      <c r="E213" s="177"/>
      <c r="F213" s="177"/>
    </row>
    <row r="214" spans="1:6" x14ac:dyDescent="0.25">
      <c r="A214" s="177"/>
      <c r="B214" s="211"/>
      <c r="C214" s="211"/>
      <c r="D214" s="177"/>
      <c r="E214" s="177"/>
      <c r="F214" s="177"/>
    </row>
    <row r="215" spans="1:6" x14ac:dyDescent="0.25">
      <c r="A215" s="177"/>
      <c r="B215" s="211"/>
      <c r="C215" s="211"/>
      <c r="D215" s="211"/>
      <c r="E215" s="177"/>
      <c r="F215" s="177"/>
    </row>
    <row r="216" spans="1:6" x14ac:dyDescent="0.25">
      <c r="A216" s="177"/>
      <c r="B216" s="177"/>
      <c r="C216" s="177"/>
      <c r="D216" s="177"/>
      <c r="E216" s="177"/>
      <c r="F216" s="177"/>
    </row>
    <row r="217" spans="1:6" x14ac:dyDescent="0.25">
      <c r="A217" s="177"/>
      <c r="B217" s="211"/>
      <c r="C217" s="211"/>
      <c r="D217" s="211"/>
      <c r="E217" s="177"/>
      <c r="F217" s="177"/>
    </row>
    <row r="218" spans="1:6" x14ac:dyDescent="0.25">
      <c r="A218" s="177"/>
      <c r="B218" s="211"/>
      <c r="C218" s="211"/>
      <c r="D218" s="211"/>
      <c r="E218" s="177"/>
      <c r="F218" s="177"/>
    </row>
    <row r="219" spans="1:6" x14ac:dyDescent="0.25">
      <c r="A219" s="177"/>
      <c r="B219" s="211"/>
      <c r="C219" s="211"/>
      <c r="D219" s="177"/>
      <c r="E219" s="177"/>
      <c r="F219" s="177"/>
    </row>
    <row r="220" spans="1:6" x14ac:dyDescent="0.25">
      <c r="A220" s="177"/>
      <c r="B220" s="178"/>
      <c r="C220" s="178"/>
      <c r="D220" s="210"/>
      <c r="E220" s="177"/>
      <c r="F220" s="177"/>
    </row>
    <row r="221" spans="1:6" x14ac:dyDescent="0.25">
      <c r="A221" s="177"/>
      <c r="B221" s="177"/>
      <c r="C221" s="177"/>
      <c r="D221" s="177"/>
      <c r="E221" s="177"/>
      <c r="F221" s="177"/>
    </row>
    <row r="222" spans="1:6" x14ac:dyDescent="0.25">
      <c r="A222" s="178"/>
      <c r="B222" s="210"/>
      <c r="C222" s="210"/>
      <c r="D222" s="210"/>
      <c r="E222" s="177"/>
      <c r="F222" s="177"/>
    </row>
    <row r="223" spans="1:6" x14ac:dyDescent="0.25">
      <c r="A223" s="177"/>
      <c r="B223" s="177"/>
      <c r="C223" s="177"/>
      <c r="D223" s="177"/>
      <c r="E223" s="177"/>
      <c r="F223" s="177"/>
    </row>
    <row r="224" spans="1:6" x14ac:dyDescent="0.25">
      <c r="A224" s="177"/>
      <c r="B224" s="177"/>
      <c r="C224" s="177"/>
      <c r="D224" s="177"/>
      <c r="E224" s="177"/>
      <c r="F224" s="177"/>
    </row>
    <row r="225" spans="1:6" x14ac:dyDescent="0.25">
      <c r="A225" s="177"/>
      <c r="B225" s="177"/>
      <c r="C225" s="177"/>
      <c r="D225" s="177"/>
      <c r="E225" s="177"/>
      <c r="F225" s="177"/>
    </row>
    <row r="226" spans="1:6" x14ac:dyDescent="0.25">
      <c r="A226" s="177"/>
      <c r="B226" s="177"/>
      <c r="C226" s="177"/>
      <c r="D226" s="177"/>
      <c r="E226" s="177"/>
      <c r="F226" s="177"/>
    </row>
    <row r="227" spans="1:6" x14ac:dyDescent="0.25">
      <c r="A227" s="177"/>
      <c r="B227" s="177"/>
      <c r="C227" s="177"/>
      <c r="D227" s="177"/>
      <c r="E227" s="177"/>
      <c r="F227" s="177"/>
    </row>
    <row r="228" spans="1:6" x14ac:dyDescent="0.25">
      <c r="A228" s="177"/>
      <c r="B228" s="177"/>
      <c r="C228" s="177"/>
      <c r="D228" s="177"/>
      <c r="E228" s="177"/>
      <c r="F228" s="17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EELARVE 2016</vt:lpstr>
      <vt:lpstr>TULUD 2016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Annika-PC</cp:lastModifiedBy>
  <cp:lastPrinted>2014-04-08T14:03:05Z</cp:lastPrinted>
  <dcterms:created xsi:type="dcterms:W3CDTF">2011-11-22T11:56:44Z</dcterms:created>
  <dcterms:modified xsi:type="dcterms:W3CDTF">2020-04-17T08:44:12Z</dcterms:modified>
</cp:coreProperties>
</file>